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10" windowWidth="9195" windowHeight="5070" tabRatio="284" firstSheet="1" activeTab="1"/>
  </bookViews>
  <sheets>
    <sheet name="FICHE de pointage" sheetId="1" r:id="rId1"/>
    <sheet name="classement " sheetId="2" r:id="rId2"/>
    <sheet name="general" sheetId="3" r:id="rId3"/>
    <sheet name="PROCLAMATION" sheetId="4" r:id="rId4"/>
  </sheets>
  <definedNames>
    <definedName name="_xlnm.Print_Titles" localSheetId="1">'classement '!$5:$7</definedName>
    <definedName name="_xlnm.Print_Titles" localSheetId="3">'PROCLAMATION'!$1:$7</definedName>
    <definedName name="_xlnm.Print_Area" localSheetId="2">'general'!$A$1:$CJ$71</definedName>
  </definedNames>
  <calcPr fullCalcOnLoad="1"/>
</workbook>
</file>

<file path=xl/sharedStrings.xml><?xml version="1.0" encoding="utf-8"?>
<sst xmlns="http://schemas.openxmlformats.org/spreadsheetml/2006/main" count="472" uniqueCount="172">
  <si>
    <t>SAMEDI</t>
  </si>
  <si>
    <t>DIMANCHE</t>
  </si>
  <si>
    <t>Clas</t>
  </si>
  <si>
    <t>ZONE 1</t>
  </si>
  <si>
    <t>ZONE 2</t>
  </si>
  <si>
    <t>ZONE 3</t>
  </si>
  <si>
    <t>ZONE 4</t>
  </si>
  <si>
    <t>Total</t>
  </si>
  <si>
    <t>Total Poissons/</t>
  </si>
  <si>
    <t>Gén</t>
  </si>
  <si>
    <t>N°</t>
  </si>
  <si>
    <t>SPONSOR</t>
  </si>
  <si>
    <t>EQUIPAGE</t>
  </si>
  <si>
    <t>nbP</t>
  </si>
  <si>
    <t>Points</t>
  </si>
  <si>
    <t>Poissons</t>
  </si>
  <si>
    <t>Espèce</t>
  </si>
  <si>
    <t>B</t>
  </si>
  <si>
    <t>P</t>
  </si>
  <si>
    <t>Samedi</t>
  </si>
  <si>
    <t>sam</t>
  </si>
  <si>
    <t>Dimanche</t>
  </si>
  <si>
    <t>Sam+Dim</t>
  </si>
  <si>
    <t>Perche</t>
  </si>
  <si>
    <t>EQUIPAGE:</t>
  </si>
  <si>
    <t>Fiche du SAMEDI</t>
  </si>
  <si>
    <t>Fiche du DIMANCHE</t>
  </si>
  <si>
    <t>ZONE</t>
  </si>
  <si>
    <t>Heure</t>
  </si>
  <si>
    <t>Etat</t>
  </si>
  <si>
    <t>Longueur</t>
  </si>
  <si>
    <t>Coef  x</t>
  </si>
  <si>
    <t>TOTAL</t>
  </si>
  <si>
    <t>RAPPEL des coefficients:</t>
  </si>
  <si>
    <t>coef  1</t>
  </si>
  <si>
    <t>coef  2</t>
  </si>
  <si>
    <t>coef  3</t>
  </si>
  <si>
    <t xml:space="preserve"> </t>
  </si>
  <si>
    <t>Longueur mini des poissons:</t>
  </si>
  <si>
    <t>Perche=25cm  /  Sandre=40 cm  /  Brochet=50cm  /  Silure = 100cm</t>
  </si>
  <si>
    <t>Silure</t>
  </si>
  <si>
    <t>Brochet et Sandre</t>
  </si>
  <si>
    <t>Sa</t>
  </si>
  <si>
    <t>Si</t>
  </si>
  <si>
    <t>GENERAL</t>
  </si>
  <si>
    <t>CLASS. GENERAL</t>
  </si>
  <si>
    <t>Bb</t>
  </si>
  <si>
    <t>Sil</t>
  </si>
  <si>
    <t>ZONE 5</t>
  </si>
  <si>
    <t>ZONE 6</t>
  </si>
  <si>
    <t>DEPT</t>
  </si>
  <si>
    <t>SANDRE</t>
  </si>
  <si>
    <t>BROCHET</t>
  </si>
  <si>
    <t>PERCHE</t>
  </si>
  <si>
    <t>SILURE</t>
  </si>
  <si>
    <t>Nbr de prises</t>
  </si>
  <si>
    <t>taille cumulée</t>
  </si>
  <si>
    <t>BLACK BASS</t>
  </si>
  <si>
    <t>TOTAUX</t>
  </si>
  <si>
    <t>Pénalités</t>
  </si>
  <si>
    <t>BONUS</t>
  </si>
  <si>
    <t>12/12</t>
  </si>
  <si>
    <t>81/81</t>
  </si>
  <si>
    <t>31/19</t>
  </si>
  <si>
    <t>15/15</t>
  </si>
  <si>
    <t>63/63</t>
  </si>
  <si>
    <t>46/46</t>
  </si>
  <si>
    <t>DESQUINES Jean-Claude - PERRET Michel</t>
  </si>
  <si>
    <t>03/03</t>
  </si>
  <si>
    <t>SIMON David - ROCHE Francis</t>
  </si>
  <si>
    <t>COUNAGO Franck - CANS Eddy</t>
  </si>
  <si>
    <t>31/31</t>
  </si>
  <si>
    <t>DOMININ Laurent - DUBOIS Fabrice</t>
  </si>
  <si>
    <t>PIKE BOAT</t>
  </si>
  <si>
    <t>LE TEAM 12</t>
  </si>
  <si>
    <t>03/63</t>
  </si>
  <si>
    <t>09/09</t>
  </si>
  <si>
    <t>12/48</t>
  </si>
  <si>
    <t>ADPECHE 63</t>
  </si>
  <si>
    <t>MENDOZA Manuel - JAUBERT Benoit</t>
  </si>
  <si>
    <t>BOSC Eric - WUBON Julien</t>
  </si>
  <si>
    <t>CHENEAU Philippe - MAUCCI Eric</t>
  </si>
  <si>
    <t>HORIZON CHASSE PECHE - DC OUTDOOR - GARBOLINO</t>
  </si>
  <si>
    <t>GALINIE Christophe - AUSSENAC Roland</t>
  </si>
  <si>
    <t>CERIGNY Patrick - BOISSONNADE Laurent</t>
  </si>
  <si>
    <t>MARRAGOU Alain - DELEBARRE Nicolas</t>
  </si>
  <si>
    <t>CLUB GUITALENS - L'ALBAREDE</t>
  </si>
  <si>
    <t>CHRISSI  - D and JP - ELMADUC HR - NAVICOM</t>
  </si>
  <si>
    <t xml:space="preserve">FISH'R </t>
  </si>
  <si>
    <t xml:space="preserve">SEFERRYNOWICZ Christophe - PELISSIER Gilles </t>
  </si>
  <si>
    <t>FLORIDA FIELDS - FISHING -ST CROIX</t>
  </si>
  <si>
    <t>LE TRAQUEUR II -ILLEX - AQUAPESCA - TYBOAT.COM -  CHRONOPILES</t>
  </si>
  <si>
    <t>CALMELS Nicolas - CALMELS Mathieu</t>
  </si>
  <si>
    <t>MANUCENTRE CANTAL SHOP</t>
  </si>
  <si>
    <t>ASTUCIT - NAVICOM - SUD EST APPATS</t>
  </si>
  <si>
    <t>PRIETO Jean-Marc - DACUNHA Serge</t>
  </si>
  <si>
    <t xml:space="preserve">DC OUTDOOR - GARBOLINO - DELALANDE </t>
  </si>
  <si>
    <t>TEAM AVEYRON PECHE - AUBERGE DE ST ROME</t>
  </si>
  <si>
    <t>TRINQUIER Guillaume - VIALA Brice</t>
  </si>
  <si>
    <t>NENETTE</t>
  </si>
  <si>
    <t>VIDAL Stéphane - PAVIA Cyril</t>
  </si>
  <si>
    <t>TEAM SAKURA - NAVICOM</t>
  </si>
  <si>
    <t>FILIOL Bruno - FILIOL François</t>
  </si>
  <si>
    <t>GOREAUD Jean-Luc - MASSON Michel</t>
  </si>
  <si>
    <t>TEAM MARINE - GLOBALT FISHING CONNECTION</t>
  </si>
  <si>
    <t>SACAZE Thierry - BENABOUT Julien</t>
  </si>
  <si>
    <t>34/34</t>
  </si>
  <si>
    <t>65/64</t>
  </si>
  <si>
    <t>63/12</t>
  </si>
  <si>
    <t>81/12</t>
  </si>
  <si>
    <t>TEAM FOX RAGE</t>
  </si>
  <si>
    <t>FEDERATIONS DE PECHE DES HAUTES-PYRENEES et DES PYRENEES ATLANTIQUES</t>
  </si>
  <si>
    <t>ABRIAL Fabien - TERRADOT-PIOT Hervé</t>
  </si>
  <si>
    <t xml:space="preserve">MARGUET Pierre-Antoine -  BERTRAND Eddy            </t>
  </si>
  <si>
    <t xml:space="preserve">ADAM'S - BALZER - BASS BOAT EUROPE </t>
  </si>
  <si>
    <t>PLACE Yohan - MALPUECH Julien</t>
  </si>
  <si>
    <t xml:space="preserve">FISHER'S SPRIRIT - CLUB GUITALENS - L'ALBAREDE - EUROPECHE - LOWRANCE </t>
  </si>
  <si>
    <t>CHALLENGE INTERDEPARTEMENTAL DE PÊCHE AUX CARNASSIERS
RIEUX VOLVESTRE - 29 - 30 SEPTEMBRE 2012</t>
  </si>
  <si>
    <t>PONS Laurent - BRAUGE Fredéric</t>
  </si>
  <si>
    <t>CLERET Michel - CAILOUX Vincent</t>
  </si>
  <si>
    <t>ARRESTIER Damien -  DELSOUC Tony</t>
  </si>
  <si>
    <t>ASSIE Philippe - GLEYSSES Nicolas</t>
  </si>
  <si>
    <t xml:space="preserve">SAPHIR - ULMER HALL NAUTIQUE- AAPPMA CHAMPS SUR TARENTAINE - </t>
  </si>
  <si>
    <t xml:space="preserve">MASSIAS Arnaud - CHASTAIN Jean-Philippe </t>
  </si>
  <si>
    <t>LONCAN Olivier - BOUVET Pierre</t>
  </si>
  <si>
    <t>71/42</t>
  </si>
  <si>
    <t xml:space="preserve">ADPECHE 63 </t>
  </si>
  <si>
    <t>GROMOND Pierre - ANDRE Pierre</t>
  </si>
  <si>
    <t>MANEGLIA Christian  - BRET Michel</t>
  </si>
  <si>
    <t>09/</t>
  </si>
  <si>
    <t>CLUB GUITALENS - L'ALBAREDE - ILLEX</t>
  </si>
  <si>
    <t>CASTET Gaspard - DESTRUEL Marc</t>
  </si>
  <si>
    <t>FAVARO Yannick - MICHAUD Claude</t>
  </si>
  <si>
    <t>31/</t>
  </si>
  <si>
    <t>RIETMANN Laurent - MORALEZ Benoit</t>
  </si>
  <si>
    <t>VERTICAL FEELING - LOWRANCE - CHAMPIMONTAGNE</t>
  </si>
  <si>
    <t>TEAM CARNA - COMMINGES</t>
  </si>
  <si>
    <t>VIDAL Christophe - POURTIER Stéphane</t>
  </si>
  <si>
    <t>RIGAL Paul - PAILLIER Benjamin</t>
  </si>
  <si>
    <t xml:space="preserve">MALEVILLE Jean-Michel - MALEVILLE Maxime </t>
  </si>
  <si>
    <t>PAJUJA</t>
  </si>
  <si>
    <t>GADDONI Nicolas - LABASTUGUE Franck</t>
  </si>
  <si>
    <t>PREDATOR 3 VERTICAL FEELING - TCC87</t>
  </si>
  <si>
    <t>IACONA Dominique - DELETTRE Dominique</t>
  </si>
  <si>
    <t>87/87</t>
  </si>
  <si>
    <t>AMS - POWERLINE</t>
  </si>
  <si>
    <t>PAVELIC Ivan  - BARNOUIN Jerome</t>
  </si>
  <si>
    <t>30/30</t>
  </si>
  <si>
    <t>PROTEAM PEZON &amp; MICHEL</t>
  </si>
  <si>
    <t>AMS POWERLINE</t>
  </si>
  <si>
    <t>SAINT LEGER David - KLOSKA Cyril</t>
  </si>
  <si>
    <t>15/12</t>
  </si>
  <si>
    <t>TEAM NAVICOM - ADAM'S - AUTAIN PECHE</t>
  </si>
  <si>
    <t>BROQUIN Franck - BROQUIN Florian</t>
  </si>
  <si>
    <t>ESCAPADE PECHE HERAULT</t>
  </si>
  <si>
    <t>CAUBERE Christian - FOURNIE Jean Pierre</t>
  </si>
  <si>
    <t>COUZINIE Christophe - GARCIA Franck</t>
  </si>
  <si>
    <t>BARON BLANCO Alberto - ARMINGAUD Nicolas</t>
  </si>
  <si>
    <t>PASSION PECHE 46</t>
  </si>
  <si>
    <t xml:space="preserve"> FAURE Jean Pierre - RUFFIN Daniel </t>
  </si>
  <si>
    <t>Club GUITALENS - L'ALBAREDE</t>
  </si>
  <si>
    <t>CANTAL AUVERGNE</t>
  </si>
  <si>
    <t>LEGUEVAQUE Franck - LATOUR Clément</t>
  </si>
  <si>
    <t>LAURE Thierry  -  BLASQUEZ Michel</t>
  </si>
  <si>
    <t>LAPENE Didier - LAPENE Sébastien</t>
  </si>
  <si>
    <t xml:space="preserve">PHERE PLAISIR - BPLI </t>
  </si>
  <si>
    <t>PHERE Sébastien - BASTIDE Jean-Yves</t>
  </si>
  <si>
    <t>BOUSQUET André - COLZATO Mathieu</t>
  </si>
  <si>
    <t>RIEDINGER Arnaud - FOURNASSIER Gérald</t>
  </si>
  <si>
    <t xml:space="preserve"> MEYRONNET Patrick-OLIVEIRA José</t>
  </si>
  <si>
    <t>BASS BOAT EUROPE - OLD FOX - DAIWA - LOWRANCE</t>
  </si>
  <si>
    <t>ASTUCIT - IODA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</si>
</sst>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0_);\(#,##0.00\)"/>
    <numFmt numFmtId="178" formatCode="0.00;[Red]0.00"/>
    <numFmt numFmtId="179" formatCode="&quot;Vrai&quot;;&quot;Vrai&quot;;&quot;Faux&quot;"/>
    <numFmt numFmtId="180" formatCode="&quot;Actif&quot;;&quot;Actif&quot;;&quot;Inactif&quot;"/>
    <numFmt numFmtId="181" formatCode="#,##0.00\ [$€];[Red]\-#,##0.00\ [$€]"/>
    <numFmt numFmtId="182" formatCode="0.0%"/>
    <numFmt numFmtId="183" formatCode="00000"/>
    <numFmt numFmtId="184" formatCode="0.000"/>
    <numFmt numFmtId="185" formatCode="0.0000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MS Sans Serif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4"/>
      <name val="Arial"/>
      <family val="2"/>
    </font>
    <font>
      <b/>
      <sz val="20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i/>
      <sz val="10"/>
      <name val="Microsoft Sans Serif"/>
      <family val="2"/>
    </font>
    <font>
      <b/>
      <sz val="12"/>
      <name val="Calibri"/>
      <family val="2"/>
    </font>
    <font>
      <b/>
      <sz val="8"/>
      <name val="Baskerville Old Face"/>
      <family val="1"/>
    </font>
    <font>
      <b/>
      <sz val="12"/>
      <name val="Baskerville Old Face"/>
      <family val="1"/>
    </font>
    <font>
      <b/>
      <sz val="10"/>
      <name val="Calibri"/>
      <family val="2"/>
    </font>
    <font>
      <b/>
      <sz val="10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 style="thick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>
        <color indexed="10"/>
      </left>
      <right>
        <color indexed="63"/>
      </right>
      <top style="thin"/>
      <bottom style="thick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/>
      <bottom style="medium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 style="medium"/>
      <bottom>
        <color indexed="63"/>
      </bottom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18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6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0" fillId="33" borderId="0" xfId="0" applyFill="1" applyAlignment="1">
      <alignment/>
    </xf>
    <xf numFmtId="0" fontId="4" fillId="33" borderId="17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9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4" xfId="0" applyFill="1" applyBorder="1" applyAlignment="1">
      <alignment/>
    </xf>
    <xf numFmtId="0" fontId="6" fillId="33" borderId="0" xfId="0" applyFont="1" applyFill="1" applyBorder="1" applyAlignment="1">
      <alignment horizontal="centerContinuous" vertical="center"/>
    </xf>
    <xf numFmtId="0" fontId="12" fillId="33" borderId="0" xfId="0" applyFont="1" applyFill="1" applyBorder="1" applyAlignment="1">
      <alignment horizontal="centerContinuous" vertical="center"/>
    </xf>
    <xf numFmtId="0" fontId="8" fillId="33" borderId="0" xfId="0" applyFont="1" applyFill="1" applyBorder="1" applyAlignment="1">
      <alignment horizontal="centerContinuous" vertical="center"/>
    </xf>
    <xf numFmtId="0" fontId="12" fillId="33" borderId="17" xfId="0" applyFont="1" applyFill="1" applyBorder="1" applyAlignment="1">
      <alignment horizontal="centerContinuous" vertical="center"/>
    </xf>
    <xf numFmtId="0" fontId="8" fillId="33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33" borderId="11" xfId="0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33" borderId="48" xfId="0" applyFont="1" applyFill="1" applyBorder="1" applyAlignment="1">
      <alignment vertical="center"/>
    </xf>
    <xf numFmtId="0" fontId="10" fillId="33" borderId="49" xfId="0" applyFont="1" applyFill="1" applyBorder="1" applyAlignment="1">
      <alignment vertical="center"/>
    </xf>
    <xf numFmtId="0" fontId="4" fillId="33" borderId="37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10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0" fontId="5" fillId="33" borderId="51" xfId="0" applyFont="1" applyFill="1" applyBorder="1" applyAlignment="1">
      <alignment horizontal="left"/>
    </xf>
    <xf numFmtId="0" fontId="5" fillId="33" borderId="49" xfId="0" applyFont="1" applyFill="1" applyBorder="1" applyAlignment="1">
      <alignment/>
    </xf>
    <xf numFmtId="0" fontId="5" fillId="33" borderId="49" xfId="0" applyFont="1" applyFill="1" applyBorder="1" applyAlignment="1">
      <alignment horizontal="centerContinuous" vertical="center"/>
    </xf>
    <xf numFmtId="0" fontId="5" fillId="33" borderId="51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0" fontId="14" fillId="33" borderId="5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9" fillId="33" borderId="37" xfId="0" applyFont="1" applyFill="1" applyBorder="1" applyAlignment="1">
      <alignment horizontal="centerContinuous"/>
    </xf>
    <xf numFmtId="0" fontId="19" fillId="33" borderId="40" xfId="0" applyFont="1" applyFill="1" applyBorder="1" applyAlignment="1">
      <alignment horizontal="centerContinuous"/>
    </xf>
    <xf numFmtId="0" fontId="19" fillId="33" borderId="37" xfId="0" applyFont="1" applyFill="1" applyBorder="1" applyAlignment="1">
      <alignment/>
    </xf>
    <xf numFmtId="0" fontId="20" fillId="0" borderId="49" xfId="0" applyFont="1" applyBorder="1" applyAlignment="1">
      <alignment/>
    </xf>
    <xf numFmtId="0" fontId="20" fillId="33" borderId="49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4" xfId="0" applyNumberFormat="1" applyFont="1" applyBorder="1" applyAlignment="1">
      <alignment horizontal="center"/>
    </xf>
    <xf numFmtId="1" fontId="4" fillId="0" borderId="55" xfId="0" applyNumberFormat="1" applyFont="1" applyFill="1" applyBorder="1" applyAlignment="1">
      <alignment horizontal="center"/>
    </xf>
    <xf numFmtId="0" fontId="6" fillId="33" borderId="5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40" xfId="0" applyFont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57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5" fillId="33" borderId="59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61" xfId="0" applyFont="1" applyFill="1" applyBorder="1" applyAlignment="1">
      <alignment/>
    </xf>
    <xf numFmtId="0" fontId="5" fillId="33" borderId="45" xfId="0" applyFont="1" applyFill="1" applyBorder="1" applyAlignment="1">
      <alignment horizontal="centerContinuous"/>
    </xf>
    <xf numFmtId="0" fontId="5" fillId="0" borderId="62" xfId="0" applyFont="1" applyBorder="1" applyAlignment="1">
      <alignment horizontal="centerContinuous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left"/>
    </xf>
    <xf numFmtId="1" fontId="5" fillId="0" borderId="66" xfId="0" applyNumberFormat="1" applyFont="1" applyBorder="1" applyAlignment="1">
      <alignment horizontal="center"/>
    </xf>
    <xf numFmtId="0" fontId="5" fillId="0" borderId="67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68" xfId="0" applyFont="1" applyBorder="1" applyAlignment="1">
      <alignment horizontal="centerContinuous"/>
    </xf>
    <xf numFmtId="1" fontId="4" fillId="0" borderId="69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5" fillId="33" borderId="70" xfId="0" applyFont="1" applyFill="1" applyBorder="1" applyAlignment="1">
      <alignment horizontal="centerContinuous"/>
    </xf>
    <xf numFmtId="0" fontId="5" fillId="0" borderId="71" xfId="0" applyFont="1" applyBorder="1" applyAlignment="1">
      <alignment horizontal="center"/>
    </xf>
    <xf numFmtId="1" fontId="4" fillId="0" borderId="70" xfId="0" applyNumberFormat="1" applyFont="1" applyBorder="1" applyAlignment="1">
      <alignment horizontal="center"/>
    </xf>
    <xf numFmtId="1" fontId="4" fillId="0" borderId="66" xfId="0" applyNumberFormat="1" applyFont="1" applyBorder="1" applyAlignment="1">
      <alignment horizontal="center"/>
    </xf>
    <xf numFmtId="0" fontId="5" fillId="0" borderId="70" xfId="0" applyFont="1" applyBorder="1" applyAlignment="1">
      <alignment horizontal="centerContinuous"/>
    </xf>
    <xf numFmtId="0" fontId="5" fillId="33" borderId="49" xfId="0" applyFont="1" applyFill="1" applyBorder="1" applyAlignment="1">
      <alignment horizontal="left" vertical="center"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 horizontal="center"/>
    </xf>
    <xf numFmtId="0" fontId="4" fillId="0" borderId="74" xfId="0" applyNumberFormat="1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Continuous" vertical="center"/>
    </xf>
    <xf numFmtId="0" fontId="4" fillId="33" borderId="76" xfId="0" applyFont="1" applyFill="1" applyBorder="1" applyAlignment="1">
      <alignment horizontal="centerContinuous"/>
    </xf>
    <xf numFmtId="0" fontId="5" fillId="0" borderId="77" xfId="0" applyFont="1" applyBorder="1" applyAlignment="1">
      <alignment horizontal="centerContinuous" vertical="center"/>
    </xf>
    <xf numFmtId="0" fontId="5" fillId="0" borderId="38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0" fontId="4" fillId="0" borderId="70" xfId="0" applyNumberFormat="1" applyFont="1" applyFill="1" applyBorder="1" applyAlignment="1">
      <alignment horizontal="center"/>
    </xf>
    <xf numFmtId="1" fontId="4" fillId="0" borderId="66" xfId="0" applyNumberFormat="1" applyFont="1" applyFill="1" applyBorder="1" applyAlignment="1">
      <alignment horizontal="center"/>
    </xf>
    <xf numFmtId="0" fontId="5" fillId="0" borderId="67" xfId="0" applyFont="1" applyBorder="1" applyAlignment="1">
      <alignment horizontal="centerContinuous"/>
    </xf>
    <xf numFmtId="0" fontId="5" fillId="0" borderId="67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9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3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33" borderId="7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Continuous"/>
    </xf>
    <xf numFmtId="0" fontId="5" fillId="33" borderId="40" xfId="0" applyFont="1" applyFill="1" applyBorder="1" applyAlignment="1">
      <alignment horizontal="centerContinuous"/>
    </xf>
    <xf numFmtId="0" fontId="5" fillId="33" borderId="79" xfId="0" applyFont="1" applyFill="1" applyBorder="1" applyAlignment="1">
      <alignment/>
    </xf>
    <xf numFmtId="0" fontId="5" fillId="33" borderId="80" xfId="0" applyFont="1" applyFill="1" applyBorder="1" applyAlignment="1">
      <alignment horizontal="centerContinuous"/>
    </xf>
    <xf numFmtId="0" fontId="5" fillId="33" borderId="81" xfId="0" applyFont="1" applyFill="1" applyBorder="1" applyAlignment="1">
      <alignment/>
    </xf>
    <xf numFmtId="0" fontId="5" fillId="33" borderId="82" xfId="0" applyFont="1" applyFill="1" applyBorder="1" applyAlignment="1">
      <alignment horizontal="centerContinuous"/>
    </xf>
    <xf numFmtId="0" fontId="5" fillId="33" borderId="83" xfId="0" applyFont="1" applyFill="1" applyBorder="1" applyAlignment="1">
      <alignment/>
    </xf>
    <xf numFmtId="0" fontId="5" fillId="33" borderId="84" xfId="0" applyFont="1" applyFill="1" applyBorder="1" applyAlignment="1">
      <alignment horizontal="centerContinuous"/>
    </xf>
    <xf numFmtId="0" fontId="5" fillId="0" borderId="85" xfId="0" applyFont="1" applyBorder="1" applyAlignment="1">
      <alignment horizontal="centerContinuous"/>
    </xf>
    <xf numFmtId="0" fontId="5" fillId="0" borderId="86" xfId="0" applyFont="1" applyBorder="1" applyAlignment="1">
      <alignment horizontal="center"/>
    </xf>
    <xf numFmtId="0" fontId="5" fillId="33" borderId="49" xfId="0" applyFont="1" applyFill="1" applyBorder="1" applyAlignment="1">
      <alignment horizontal="centerContinuous"/>
    </xf>
    <xf numFmtId="0" fontId="0" fillId="0" borderId="0" xfId="0" applyFont="1" applyAlignment="1">
      <alignment horizontal="right"/>
    </xf>
    <xf numFmtId="0" fontId="4" fillId="33" borderId="79" xfId="0" applyFont="1" applyFill="1" applyBorder="1" applyAlignment="1">
      <alignment horizontal="right"/>
    </xf>
    <xf numFmtId="0" fontId="4" fillId="33" borderId="8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5" fillId="0" borderId="54" xfId="0" applyFont="1" applyFill="1" applyBorder="1" applyAlignment="1">
      <alignment/>
    </xf>
    <xf numFmtId="0" fontId="4" fillId="0" borderId="87" xfId="0" applyFont="1" applyBorder="1" applyAlignment="1">
      <alignment/>
    </xf>
    <xf numFmtId="49" fontId="23" fillId="34" borderId="88" xfId="0" applyNumberFormat="1" applyFont="1" applyFill="1" applyBorder="1" applyAlignment="1">
      <alignment horizontal="center"/>
    </xf>
    <xf numFmtId="49" fontId="23" fillId="34" borderId="88" xfId="0" applyNumberFormat="1" applyFont="1" applyFill="1" applyBorder="1" applyAlignment="1">
      <alignment/>
    </xf>
    <xf numFmtId="0" fontId="0" fillId="34" borderId="89" xfId="0" applyFill="1" applyBorder="1" applyAlignment="1">
      <alignment/>
    </xf>
    <xf numFmtId="0" fontId="0" fillId="34" borderId="90" xfId="0" applyFill="1" applyBorder="1" applyAlignment="1">
      <alignment/>
    </xf>
    <xf numFmtId="49" fontId="4" fillId="33" borderId="9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2" fillId="0" borderId="54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1" fontId="5" fillId="0" borderId="92" xfId="0" applyNumberFormat="1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2" fontId="5" fillId="0" borderId="63" xfId="0" applyNumberFormat="1" applyFont="1" applyFill="1" applyBorder="1" applyAlignment="1">
      <alignment horizontal="center"/>
    </xf>
    <xf numFmtId="2" fontId="5" fillId="0" borderId="94" xfId="0" applyNumberFormat="1" applyFont="1" applyBorder="1" applyAlignment="1">
      <alignment horizontal="center"/>
    </xf>
    <xf numFmtId="0" fontId="0" fillId="0" borderId="95" xfId="0" applyFont="1" applyFill="1" applyBorder="1" applyAlignment="1">
      <alignment horizontal="right"/>
    </xf>
    <xf numFmtId="0" fontId="1" fillId="0" borderId="89" xfId="0" applyFont="1" applyFill="1" applyBorder="1" applyAlignment="1">
      <alignment horizontal="left"/>
    </xf>
    <xf numFmtId="0" fontId="1" fillId="0" borderId="89" xfId="0" applyFont="1" applyFill="1" applyBorder="1" applyAlignment="1">
      <alignment/>
    </xf>
    <xf numFmtId="49" fontId="0" fillId="0" borderId="89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5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0" borderId="65" xfId="0" applyFont="1" applyBorder="1" applyAlignment="1">
      <alignment horizontal="centerContinuous"/>
    </xf>
    <xf numFmtId="0" fontId="5" fillId="0" borderId="57" xfId="0" applyFont="1" applyBorder="1" applyAlignment="1">
      <alignment horizontal="left"/>
    </xf>
    <xf numFmtId="0" fontId="5" fillId="0" borderId="96" xfId="0" applyFont="1" applyBorder="1" applyAlignment="1">
      <alignment horizontal="centerContinuous"/>
    </xf>
    <xf numFmtId="0" fontId="5" fillId="0" borderId="82" xfId="0" applyFont="1" applyBorder="1" applyAlignment="1">
      <alignment horizontal="center"/>
    </xf>
    <xf numFmtId="1" fontId="5" fillId="0" borderId="97" xfId="0" applyNumberFormat="1" applyFont="1" applyBorder="1" applyAlignment="1">
      <alignment horizontal="center" vertical="center"/>
    </xf>
    <xf numFmtId="2" fontId="5" fillId="0" borderId="72" xfId="0" applyNumberFormat="1" applyFont="1" applyBorder="1" applyAlignment="1">
      <alignment horizontal="center" vertical="center"/>
    </xf>
    <xf numFmtId="1" fontId="5" fillId="0" borderId="97" xfId="0" applyNumberFormat="1" applyFont="1" applyFill="1" applyBorder="1" applyAlignment="1">
      <alignment horizontal="center" vertical="center"/>
    </xf>
    <xf numFmtId="2" fontId="5" fillId="0" borderId="72" xfId="0" applyNumberFormat="1" applyFont="1" applyFill="1" applyBorder="1" applyAlignment="1">
      <alignment horizontal="center" vertical="center"/>
    </xf>
    <xf numFmtId="1" fontId="5" fillId="0" borderId="79" xfId="0" applyNumberFormat="1" applyFont="1" applyBorder="1" applyAlignment="1">
      <alignment horizontal="center" vertical="center"/>
    </xf>
    <xf numFmtId="2" fontId="5" fillId="0" borderId="98" xfId="0" applyNumberFormat="1" applyFont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>
      <alignment horizontal="center" vertical="center"/>
    </xf>
    <xf numFmtId="1" fontId="4" fillId="0" borderId="66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1" fontId="5" fillId="0" borderId="94" xfId="0" applyNumberFormat="1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22" fillId="0" borderId="100" xfId="0" applyFont="1" applyFill="1" applyBorder="1" applyAlignment="1">
      <alignment wrapText="1"/>
    </xf>
    <xf numFmtId="0" fontId="25" fillId="0" borderId="100" xfId="0" applyFont="1" applyFill="1" applyBorder="1" applyAlignment="1">
      <alignment/>
    </xf>
    <xf numFmtId="49" fontId="4" fillId="33" borderId="101" xfId="0" applyNumberFormat="1" applyFont="1" applyFill="1" applyBorder="1" applyAlignment="1">
      <alignment/>
    </xf>
    <xf numFmtId="0" fontId="4" fillId="0" borderId="102" xfId="0" applyFont="1" applyBorder="1" applyAlignment="1">
      <alignment/>
    </xf>
    <xf numFmtId="1" fontId="5" fillId="0" borderId="103" xfId="0" applyNumberFormat="1" applyFont="1" applyFill="1" applyBorder="1" applyAlignment="1">
      <alignment horizontal="center"/>
    </xf>
    <xf numFmtId="1" fontId="5" fillId="0" borderId="10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9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1" fontId="5" fillId="0" borderId="105" xfId="0" applyNumberFormat="1" applyFont="1" applyFill="1" applyBorder="1" applyAlignment="1">
      <alignment horizontal="center" vertical="center"/>
    </xf>
    <xf numFmtId="2" fontId="5" fillId="0" borderId="105" xfId="0" applyNumberFormat="1" applyFont="1" applyFill="1" applyBorder="1" applyAlignment="1">
      <alignment horizontal="center" vertical="center"/>
    </xf>
    <xf numFmtId="0" fontId="27" fillId="0" borderId="106" xfId="0" applyFont="1" applyFill="1" applyBorder="1" applyAlignment="1">
      <alignment horizontal="center" vertical="center"/>
    </xf>
    <xf numFmtId="1" fontId="5" fillId="0" borderId="107" xfId="0" applyNumberFormat="1" applyFont="1" applyBorder="1" applyAlignment="1">
      <alignment horizontal="center" vertical="center"/>
    </xf>
    <xf numFmtId="1" fontId="5" fillId="0" borderId="108" xfId="0" applyNumberFormat="1" applyFont="1" applyFill="1" applyBorder="1" applyAlignment="1">
      <alignment horizontal="center" vertical="center"/>
    </xf>
    <xf numFmtId="2" fontId="5" fillId="0" borderId="109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8" fillId="0" borderId="54" xfId="0" applyFont="1" applyFill="1" applyBorder="1" applyAlignment="1">
      <alignment wrapText="1"/>
    </xf>
    <xf numFmtId="0" fontId="6" fillId="33" borderId="98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 vertical="center"/>
    </xf>
    <xf numFmtId="0" fontId="5" fillId="0" borderId="1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4" fillId="33" borderId="79" xfId="0" applyFont="1" applyFill="1" applyBorder="1" applyAlignment="1">
      <alignment horizontal="center"/>
    </xf>
    <xf numFmtId="0" fontId="4" fillId="33" borderId="81" xfId="0" applyFont="1" applyFill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1" fontId="5" fillId="0" borderId="113" xfId="0" applyNumberFormat="1" applyFont="1" applyBorder="1" applyAlignment="1">
      <alignment horizontal="center"/>
    </xf>
    <xf numFmtId="0" fontId="5" fillId="33" borderId="95" xfId="0" applyFont="1" applyFill="1" applyBorder="1" applyAlignment="1">
      <alignment/>
    </xf>
    <xf numFmtId="0" fontId="5" fillId="33" borderId="114" xfId="0" applyFont="1" applyFill="1" applyBorder="1" applyAlignment="1">
      <alignment/>
    </xf>
    <xf numFmtId="0" fontId="5" fillId="33" borderId="115" xfId="0" applyFont="1" applyFill="1" applyBorder="1" applyAlignment="1">
      <alignment/>
    </xf>
    <xf numFmtId="1" fontId="5" fillId="0" borderId="116" xfId="0" applyNumberFormat="1" applyFont="1" applyBorder="1" applyAlignment="1">
      <alignment horizontal="center"/>
    </xf>
    <xf numFmtId="0" fontId="5" fillId="33" borderId="117" xfId="0" applyFont="1" applyFill="1" applyBorder="1" applyAlignment="1">
      <alignment horizontal="centerContinuous"/>
    </xf>
    <xf numFmtId="0" fontId="5" fillId="33" borderId="118" xfId="0" applyFont="1" applyFill="1" applyBorder="1" applyAlignment="1">
      <alignment horizontal="centerContinuous"/>
    </xf>
    <xf numFmtId="0" fontId="5" fillId="33" borderId="119" xfId="0" applyFont="1" applyFill="1" applyBorder="1" applyAlignment="1">
      <alignment horizontal="centerContinuous"/>
    </xf>
    <xf numFmtId="1" fontId="5" fillId="33" borderId="55" xfId="0" applyNumberFormat="1" applyFont="1" applyFill="1" applyBorder="1" applyAlignment="1">
      <alignment horizontal="center" vertical="center"/>
    </xf>
    <xf numFmtId="2" fontId="5" fillId="33" borderId="55" xfId="0" applyNumberFormat="1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 wrapText="1"/>
    </xf>
    <xf numFmtId="0" fontId="4" fillId="35" borderId="87" xfId="0" applyFont="1" applyFill="1" applyBorder="1" applyAlignment="1">
      <alignment horizontal="center" vertical="center"/>
    </xf>
    <xf numFmtId="0" fontId="26" fillId="35" borderId="54" xfId="0" applyFont="1" applyFill="1" applyBorder="1" applyAlignment="1">
      <alignment horizontal="center" vertical="center" wrapText="1"/>
    </xf>
    <xf numFmtId="0" fontId="26" fillId="35" borderId="54" xfId="0" applyFont="1" applyFill="1" applyBorder="1" applyAlignment="1">
      <alignment horizontal="center" vertical="center"/>
    </xf>
    <xf numFmtId="1" fontId="4" fillId="35" borderId="66" xfId="0" applyNumberFormat="1" applyFont="1" applyFill="1" applyBorder="1" applyAlignment="1">
      <alignment horizontal="center" vertical="center"/>
    </xf>
    <xf numFmtId="1" fontId="4" fillId="35" borderId="55" xfId="0" applyNumberFormat="1" applyFont="1" applyFill="1" applyBorder="1" applyAlignment="1">
      <alignment horizontal="center" vertical="center"/>
    </xf>
    <xf numFmtId="0" fontId="4" fillId="35" borderId="70" xfId="0" applyNumberFormat="1" applyFont="1" applyFill="1" applyBorder="1" applyAlignment="1">
      <alignment horizontal="center" vertical="center"/>
    </xf>
    <xf numFmtId="1" fontId="4" fillId="35" borderId="69" xfId="0" applyNumberFormat="1" applyFont="1" applyFill="1" applyBorder="1" applyAlignment="1">
      <alignment horizontal="center" vertical="center"/>
    </xf>
    <xf numFmtId="0" fontId="4" fillId="35" borderId="55" xfId="0" applyNumberFormat="1" applyFont="1" applyFill="1" applyBorder="1" applyAlignment="1">
      <alignment horizontal="center" vertical="center"/>
    </xf>
    <xf numFmtId="0" fontId="4" fillId="35" borderId="74" xfId="0" applyNumberFormat="1" applyFont="1" applyFill="1" applyBorder="1" applyAlignment="1">
      <alignment horizontal="center" vertical="center"/>
    </xf>
    <xf numFmtId="1" fontId="5" fillId="35" borderId="116" xfId="0" applyNumberFormat="1" applyFont="1" applyFill="1" applyBorder="1" applyAlignment="1">
      <alignment horizontal="center" vertical="center"/>
    </xf>
    <xf numFmtId="2" fontId="5" fillId="35" borderId="120" xfId="0" applyNumberFormat="1" applyFont="1" applyFill="1" applyBorder="1" applyAlignment="1">
      <alignment horizontal="center" vertical="center"/>
    </xf>
    <xf numFmtId="1" fontId="5" fillId="35" borderId="66" xfId="0" applyNumberFormat="1" applyFont="1" applyFill="1" applyBorder="1" applyAlignment="1">
      <alignment horizontal="center" vertical="center"/>
    </xf>
    <xf numFmtId="1" fontId="5" fillId="35" borderId="55" xfId="0" applyNumberFormat="1" applyFont="1" applyFill="1" applyBorder="1" applyAlignment="1">
      <alignment horizontal="center" vertical="center"/>
    </xf>
    <xf numFmtId="1" fontId="5" fillId="35" borderId="94" xfId="0" applyNumberFormat="1" applyFont="1" applyFill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1" fontId="4" fillId="0" borderId="69" xfId="0" applyNumberFormat="1" applyFont="1" applyFill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35" borderId="5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1" fontId="5" fillId="0" borderId="116" xfId="0" applyNumberFormat="1" applyFont="1" applyFill="1" applyBorder="1" applyAlignment="1">
      <alignment horizontal="center" vertical="center"/>
    </xf>
    <xf numFmtId="2" fontId="5" fillId="0" borderId="120" xfId="0" applyNumberFormat="1" applyFont="1" applyFill="1" applyBorder="1" applyAlignment="1">
      <alignment horizontal="center" vertical="center"/>
    </xf>
    <xf numFmtId="1" fontId="5" fillId="0" borderId="66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1" fontId="5" fillId="0" borderId="94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22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1" fontId="5" fillId="0" borderId="6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1" xfId="0" applyNumberFormat="1" applyFont="1" applyBorder="1" applyAlignment="1">
      <alignment horizontal="center"/>
    </xf>
    <xf numFmtId="1" fontId="5" fillId="0" borderId="79" xfId="0" applyNumberFormat="1" applyFont="1" applyFill="1" applyBorder="1" applyAlignment="1">
      <alignment horizontal="center" vertical="center"/>
    </xf>
    <xf numFmtId="1" fontId="5" fillId="33" borderId="79" xfId="0" applyNumberFormat="1" applyFont="1" applyFill="1" applyBorder="1" applyAlignment="1">
      <alignment horizontal="center" vertical="center"/>
    </xf>
    <xf numFmtId="2" fontId="5" fillId="0" borderId="98" xfId="0" applyNumberFormat="1" applyFont="1" applyFill="1" applyBorder="1" applyAlignment="1">
      <alignment horizontal="center" vertical="center"/>
    </xf>
    <xf numFmtId="2" fontId="5" fillId="33" borderId="98" xfId="0" applyNumberFormat="1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center" vertical="center"/>
    </xf>
    <xf numFmtId="2" fontId="5" fillId="33" borderId="54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0" fontId="5" fillId="35" borderId="12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/>
    </xf>
    <xf numFmtId="0" fontId="5" fillId="0" borderId="124" xfId="0" applyFont="1" applyFill="1" applyBorder="1" applyAlignment="1">
      <alignment horizontal="center"/>
    </xf>
    <xf numFmtId="2" fontId="5" fillId="0" borderId="54" xfId="0" applyNumberFormat="1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2" fontId="5" fillId="0" borderId="74" xfId="0" applyNumberFormat="1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 vertical="center"/>
    </xf>
    <xf numFmtId="0" fontId="5" fillId="33" borderId="125" xfId="0" applyFont="1" applyFill="1" applyBorder="1" applyAlignment="1">
      <alignment horizontal="center"/>
    </xf>
    <xf numFmtId="0" fontId="5" fillId="33" borderId="1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26" xfId="0" applyFont="1" applyBorder="1" applyAlignment="1">
      <alignment horizontal="center" vertical="center"/>
    </xf>
    <xf numFmtId="1" fontId="5" fillId="0" borderId="107" xfId="0" applyNumberFormat="1" applyFont="1" applyFill="1" applyBorder="1" applyAlignment="1">
      <alignment horizontal="center" vertical="center"/>
    </xf>
    <xf numFmtId="1" fontId="5" fillId="0" borderId="127" xfId="0" applyNumberFormat="1" applyFont="1" applyFill="1" applyBorder="1" applyAlignment="1">
      <alignment horizontal="center" vertical="center"/>
    </xf>
    <xf numFmtId="2" fontId="5" fillId="0" borderId="70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center" vertical="center"/>
    </xf>
    <xf numFmtId="2" fontId="5" fillId="0" borderId="128" xfId="0" applyNumberFormat="1" applyFont="1" applyFill="1" applyBorder="1" applyAlignment="1">
      <alignment horizontal="center" vertical="center"/>
    </xf>
    <xf numFmtId="1" fontId="5" fillId="0" borderId="129" xfId="0" applyNumberFormat="1" applyFont="1" applyFill="1" applyBorder="1" applyAlignment="1">
      <alignment horizontal="center" vertical="center"/>
    </xf>
    <xf numFmtId="1" fontId="5" fillId="0" borderId="130" xfId="0" applyNumberFormat="1" applyFont="1" applyFill="1" applyBorder="1" applyAlignment="1">
      <alignment horizontal="center" vertical="center"/>
    </xf>
    <xf numFmtId="176" fontId="5" fillId="0" borderId="128" xfId="0" applyNumberFormat="1" applyFont="1" applyFill="1" applyBorder="1" applyAlignment="1">
      <alignment horizontal="center" vertical="center"/>
    </xf>
    <xf numFmtId="1" fontId="5" fillId="0" borderId="131" xfId="0" applyNumberFormat="1" applyFont="1" applyFill="1" applyBorder="1" applyAlignment="1">
      <alignment horizontal="center" vertical="center"/>
    </xf>
    <xf numFmtId="2" fontId="5" fillId="0" borderId="74" xfId="0" applyNumberFormat="1" applyFont="1" applyBorder="1" applyAlignment="1">
      <alignment horizontal="center" vertical="center"/>
    </xf>
    <xf numFmtId="2" fontId="5" fillId="33" borderId="7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" fontId="5" fillId="0" borderId="128" xfId="0" applyNumberFormat="1" applyFont="1" applyFill="1" applyBorder="1" applyAlignment="1">
      <alignment horizontal="center" vertical="center"/>
    </xf>
    <xf numFmtId="1" fontId="5" fillId="0" borderId="132" xfId="0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" fontId="5" fillId="0" borderId="133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5" fillId="0" borderId="54" xfId="0" applyNumberFormat="1" applyFont="1" applyBorder="1" applyAlignment="1">
      <alignment horizontal="center" vertical="center"/>
    </xf>
    <xf numFmtId="1" fontId="5" fillId="0" borderId="132" xfId="0" applyNumberFormat="1" applyFont="1" applyFill="1" applyBorder="1" applyAlignment="1">
      <alignment horizontal="center" vertical="center"/>
    </xf>
    <xf numFmtId="1" fontId="5" fillId="0" borderId="133" xfId="0" applyNumberFormat="1" applyFont="1" applyFill="1" applyBorder="1" applyAlignment="1">
      <alignment horizontal="center" vertical="center"/>
    </xf>
    <xf numFmtId="1" fontId="5" fillId="0" borderId="134" xfId="0" applyNumberFormat="1" applyFont="1" applyFill="1" applyBorder="1" applyAlignment="1">
      <alignment horizontal="center" vertical="center"/>
    </xf>
    <xf numFmtId="2" fontId="5" fillId="0" borderId="129" xfId="0" applyNumberFormat="1" applyFont="1" applyFill="1" applyBorder="1" applyAlignment="1">
      <alignment horizontal="center" vertical="center"/>
    </xf>
    <xf numFmtId="2" fontId="27" fillId="0" borderId="74" xfId="0" applyNumberFormat="1" applyFont="1" applyFill="1" applyBorder="1" applyAlignment="1">
      <alignment horizontal="center" vertical="center"/>
    </xf>
    <xf numFmtId="176" fontId="5" fillId="0" borderId="129" xfId="0" applyNumberFormat="1" applyFont="1" applyFill="1" applyBorder="1" applyAlignment="1">
      <alignment horizontal="center" vertical="center"/>
    </xf>
    <xf numFmtId="1" fontId="27" fillId="0" borderId="131" xfId="0" applyNumberFormat="1" applyFont="1" applyFill="1" applyBorder="1" applyAlignment="1">
      <alignment horizontal="center" vertical="center"/>
    </xf>
    <xf numFmtId="1" fontId="27" fillId="0" borderId="129" xfId="0" applyNumberFormat="1" applyFont="1" applyFill="1" applyBorder="1" applyAlignment="1">
      <alignment horizontal="center" vertical="center"/>
    </xf>
    <xf numFmtId="1" fontId="28" fillId="0" borderId="131" xfId="0" applyNumberFormat="1" applyFont="1" applyFill="1" applyBorder="1" applyAlignment="1">
      <alignment horizontal="center" vertical="center"/>
    </xf>
    <xf numFmtId="1" fontId="5" fillId="0" borderId="125" xfId="0" applyNumberFormat="1" applyFont="1" applyFill="1" applyBorder="1" applyAlignment="1">
      <alignment horizontal="center" vertical="center"/>
    </xf>
    <xf numFmtId="1" fontId="5" fillId="0" borderId="124" xfId="0" applyNumberFormat="1" applyFont="1" applyFill="1" applyBorder="1" applyAlignment="1">
      <alignment horizontal="center" vertical="center"/>
    </xf>
    <xf numFmtId="2" fontId="5" fillId="33" borderId="135" xfId="0" applyNumberFormat="1" applyFont="1" applyFill="1" applyBorder="1" applyAlignment="1">
      <alignment horizontal="center" vertical="center"/>
    </xf>
    <xf numFmtId="1" fontId="5" fillId="33" borderId="124" xfId="0" applyNumberFormat="1" applyFont="1" applyFill="1" applyBorder="1" applyAlignment="1">
      <alignment horizontal="center" vertical="center"/>
    </xf>
    <xf numFmtId="2" fontId="5" fillId="33" borderId="136" xfId="0" applyNumberFormat="1" applyFont="1" applyFill="1" applyBorder="1" applyAlignment="1">
      <alignment horizontal="center" vertical="center"/>
    </xf>
    <xf numFmtId="1" fontId="5" fillId="33" borderId="125" xfId="0" applyNumberFormat="1" applyFont="1" applyFill="1" applyBorder="1" applyAlignment="1">
      <alignment horizontal="center" vertical="center"/>
    </xf>
    <xf numFmtId="1" fontId="5" fillId="33" borderId="137" xfId="0" applyNumberFormat="1" applyFont="1" applyFill="1" applyBorder="1" applyAlignment="1">
      <alignment horizontal="center" vertical="center"/>
    </xf>
    <xf numFmtId="1" fontId="5" fillId="33" borderId="138" xfId="0" applyNumberFormat="1" applyFont="1" applyFill="1" applyBorder="1" applyAlignment="1">
      <alignment horizontal="center" vertical="center"/>
    </xf>
    <xf numFmtId="1" fontId="5" fillId="33" borderId="28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horizontal="center" vertical="center"/>
    </xf>
    <xf numFmtId="2" fontId="5" fillId="0" borderId="135" xfId="0" applyNumberFormat="1" applyFont="1" applyFill="1" applyBorder="1" applyAlignment="1">
      <alignment horizontal="center" vertical="center"/>
    </xf>
    <xf numFmtId="2" fontId="5" fillId="0" borderId="136" xfId="0" applyNumberFormat="1" applyFont="1" applyFill="1" applyBorder="1" applyAlignment="1">
      <alignment horizontal="center" vertical="center"/>
    </xf>
    <xf numFmtId="1" fontId="5" fillId="0" borderId="137" xfId="0" applyNumberFormat="1" applyFont="1" applyFill="1" applyBorder="1" applyAlignment="1">
      <alignment horizontal="center" vertical="center"/>
    </xf>
    <xf numFmtId="1" fontId="5" fillId="0" borderId="135" xfId="0" applyNumberFormat="1" applyFont="1" applyFill="1" applyBorder="1" applyAlignment="1">
      <alignment horizontal="center" vertical="center"/>
    </xf>
    <xf numFmtId="1" fontId="5" fillId="0" borderId="138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138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2" fontId="27" fillId="0" borderId="54" xfId="0" applyNumberFormat="1" applyFont="1" applyFill="1" applyBorder="1" applyAlignment="1">
      <alignment horizontal="center" vertical="center"/>
    </xf>
    <xf numFmtId="176" fontId="5" fillId="0" borderId="135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>
      <alignment horizontal="center" vertical="center"/>
    </xf>
    <xf numFmtId="1" fontId="27" fillId="0" borderId="107" xfId="0" applyNumberFormat="1" applyFont="1" applyFill="1" applyBorder="1" applyAlignment="1">
      <alignment horizontal="center" vertical="center"/>
    </xf>
    <xf numFmtId="2" fontId="5" fillId="0" borderId="105" xfId="0" applyNumberFormat="1" applyFont="1" applyBorder="1" applyAlignment="1">
      <alignment horizontal="center" vertical="center"/>
    </xf>
    <xf numFmtId="176" fontId="5" fillId="0" borderId="109" xfId="0" applyNumberFormat="1" applyFont="1" applyFill="1" applyBorder="1" applyAlignment="1">
      <alignment horizontal="center" vertical="center"/>
    </xf>
    <xf numFmtId="2" fontId="27" fillId="0" borderId="105" xfId="0" applyNumberFormat="1" applyFont="1" applyFill="1" applyBorder="1" applyAlignment="1">
      <alignment horizontal="center" vertical="center"/>
    </xf>
    <xf numFmtId="1" fontId="5" fillId="0" borderId="105" xfId="0" applyNumberFormat="1" applyFont="1" applyBorder="1" applyAlignment="1">
      <alignment horizontal="center" vertical="center"/>
    </xf>
    <xf numFmtId="1" fontId="5" fillId="0" borderId="139" xfId="0" applyNumberFormat="1" applyFont="1" applyBorder="1" applyAlignment="1">
      <alignment horizontal="center" vertical="center"/>
    </xf>
    <xf numFmtId="1" fontId="27" fillId="0" borderId="140" xfId="0" applyNumberFormat="1" applyFont="1" applyFill="1" applyBorder="1" applyAlignment="1">
      <alignment horizontal="center" vertical="center"/>
    </xf>
    <xf numFmtId="1" fontId="5" fillId="0" borderId="140" xfId="0" applyNumberFormat="1" applyFont="1" applyFill="1" applyBorder="1" applyAlignment="1">
      <alignment horizontal="center" vertical="center"/>
    </xf>
    <xf numFmtId="0" fontId="5" fillId="0" borderId="141" xfId="0" applyNumberFormat="1" applyFont="1" applyFill="1" applyBorder="1" applyAlignment="1">
      <alignment horizontal="center" vertical="center"/>
    </xf>
    <xf numFmtId="176" fontId="5" fillId="0" borderId="142" xfId="0" applyNumberFormat="1" applyFont="1" applyFill="1" applyBorder="1" applyAlignment="1">
      <alignment horizontal="center" vertical="center"/>
    </xf>
    <xf numFmtId="0" fontId="5" fillId="0" borderId="142" xfId="0" applyNumberFormat="1" applyFont="1" applyFill="1" applyBorder="1" applyAlignment="1">
      <alignment horizontal="center" vertical="center"/>
    </xf>
    <xf numFmtId="1" fontId="5" fillId="0" borderId="142" xfId="0" applyNumberFormat="1" applyFont="1" applyFill="1" applyBorder="1" applyAlignment="1">
      <alignment horizontal="center" vertical="center"/>
    </xf>
    <xf numFmtId="1" fontId="5" fillId="0" borderId="141" xfId="0" applyNumberFormat="1" applyFont="1" applyBorder="1" applyAlignment="1">
      <alignment horizontal="center" vertical="center"/>
    </xf>
    <xf numFmtId="1" fontId="5" fillId="0" borderId="142" xfId="0" applyNumberFormat="1" applyFont="1" applyBorder="1" applyAlignment="1">
      <alignment horizontal="center" vertical="center"/>
    </xf>
    <xf numFmtId="1" fontId="5" fillId="0" borderId="143" xfId="0" applyNumberFormat="1" applyFont="1" applyBorder="1" applyAlignment="1">
      <alignment horizontal="center" vertical="center"/>
    </xf>
    <xf numFmtId="1" fontId="5" fillId="0" borderId="127" xfId="0" applyNumberFormat="1" applyFont="1" applyBorder="1" applyAlignment="1">
      <alignment horizontal="center" vertical="center"/>
    </xf>
    <xf numFmtId="1" fontId="5" fillId="0" borderId="144" xfId="0" applyNumberFormat="1" applyFont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Alignment="1">
      <alignment/>
    </xf>
    <xf numFmtId="0" fontId="1" fillId="0" borderId="8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4" borderId="89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34" borderId="89" xfId="0" applyFont="1" applyFill="1" applyBorder="1" applyAlignment="1">
      <alignment horizontal="left"/>
    </xf>
    <xf numFmtId="0" fontId="30" fillId="33" borderId="14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/>
    </xf>
    <xf numFmtId="1" fontId="5" fillId="33" borderId="135" xfId="0" applyNumberFormat="1" applyFont="1" applyFill="1" applyBorder="1" applyAlignment="1">
      <alignment horizontal="center" vertical="center"/>
    </xf>
    <xf numFmtId="1" fontId="27" fillId="0" borderId="58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1" fontId="28" fillId="0" borderId="58" xfId="0" applyNumberFormat="1" applyFont="1" applyFill="1" applyBorder="1" applyAlignment="1">
      <alignment horizontal="center" vertical="center"/>
    </xf>
    <xf numFmtId="1" fontId="27" fillId="0" borderId="87" xfId="0" applyNumberFormat="1" applyFont="1" applyFill="1" applyBorder="1" applyAlignment="1">
      <alignment horizontal="center" vertical="center"/>
    </xf>
    <xf numFmtId="1" fontId="5" fillId="0" borderId="87" xfId="0" applyNumberFormat="1" applyFont="1" applyFill="1" applyBorder="1" applyAlignment="1">
      <alignment horizontal="center" vertical="center"/>
    </xf>
    <xf numFmtId="1" fontId="5" fillId="33" borderId="87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34" borderId="145" xfId="0" applyFont="1" applyFill="1" applyBorder="1" applyAlignment="1">
      <alignment horizontal="left"/>
    </xf>
    <xf numFmtId="0" fontId="32" fillId="33" borderId="79" xfId="0" applyFont="1" applyFill="1" applyBorder="1" applyAlignment="1">
      <alignment horizontal="left"/>
    </xf>
    <xf numFmtId="0" fontId="32" fillId="33" borderId="81" xfId="0" applyFont="1" applyFill="1" applyBorder="1" applyAlignment="1">
      <alignment horizontal="left"/>
    </xf>
    <xf numFmtId="0" fontId="32" fillId="0" borderId="87" xfId="0" applyFont="1" applyFill="1" applyBorder="1" applyAlignment="1">
      <alignment horizontal="left" vertical="center"/>
    </xf>
    <xf numFmtId="0" fontId="5" fillId="0" borderId="82" xfId="0" applyFont="1" applyBorder="1" applyAlignment="1">
      <alignment horizontal="center"/>
    </xf>
    <xf numFmtId="0" fontId="5" fillId="33" borderId="118" xfId="0" applyFont="1" applyFill="1" applyBorder="1" applyAlignment="1">
      <alignment horizontal="center"/>
    </xf>
    <xf numFmtId="0" fontId="35" fillId="0" borderId="86" xfId="0" applyFont="1" applyFill="1" applyBorder="1" applyAlignment="1">
      <alignment horizontal="left" vertical="center" wrapText="1"/>
    </xf>
    <xf numFmtId="0" fontId="35" fillId="0" borderId="86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left" vertical="center"/>
    </xf>
    <xf numFmtId="0" fontId="34" fillId="0" borderId="54" xfId="0" applyFont="1" applyFill="1" applyBorder="1" applyAlignment="1">
      <alignment wrapText="1"/>
    </xf>
    <xf numFmtId="0" fontId="33" fillId="0" borderId="54" xfId="0" applyFont="1" applyFill="1" applyBorder="1" applyAlignment="1">
      <alignment horizontal="left" vertical="center" wrapText="1"/>
    </xf>
    <xf numFmtId="0" fontId="34" fillId="0" borderId="54" xfId="0" applyFont="1" applyFill="1" applyBorder="1" applyAlignment="1">
      <alignment vertical="center" wrapText="1"/>
    </xf>
    <xf numFmtId="0" fontId="34" fillId="0" borderId="54" xfId="0" applyFont="1" applyFill="1" applyBorder="1" applyAlignment="1">
      <alignment horizontal="left" vertical="center" wrapText="1"/>
    </xf>
    <xf numFmtId="0" fontId="33" fillId="0" borderId="124" xfId="0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0" fontId="33" fillId="0" borderId="55" xfId="0" applyFont="1" applyFill="1" applyBorder="1" applyAlignment="1">
      <alignment horizontal="left" vertical="center"/>
    </xf>
    <xf numFmtId="0" fontId="34" fillId="0" borderId="55" xfId="0" applyFont="1" applyFill="1" applyBorder="1" applyAlignment="1">
      <alignment vertical="center" wrapText="1"/>
    </xf>
    <xf numFmtId="0" fontId="33" fillId="0" borderId="54" xfId="0" applyFont="1" applyFill="1" applyBorder="1" applyAlignment="1">
      <alignment horizontal="left" wrapText="1"/>
    </xf>
    <xf numFmtId="0" fontId="33" fillId="0" borderId="87" xfId="0" applyFont="1" applyFill="1" applyBorder="1" applyAlignment="1">
      <alignment horizontal="left" vertical="center"/>
    </xf>
    <xf numFmtId="0" fontId="34" fillId="0" borderId="125" xfId="0" applyFont="1" applyFill="1" applyBorder="1" applyAlignment="1">
      <alignment horizontal="left" vertical="center" wrapText="1"/>
    </xf>
    <xf numFmtId="0" fontId="34" fillId="0" borderId="55" xfId="0" applyFont="1" applyFill="1" applyBorder="1" applyAlignment="1">
      <alignment horizontal="left" vertical="center" wrapText="1"/>
    </xf>
    <xf numFmtId="0" fontId="5" fillId="0" borderId="122" xfId="0" applyFont="1" applyFill="1" applyBorder="1" applyAlignment="1">
      <alignment horizontal="center"/>
    </xf>
    <xf numFmtId="2" fontId="28" fillId="0" borderId="74" xfId="0" applyNumberFormat="1" applyFont="1" applyFill="1" applyBorder="1" applyAlignment="1">
      <alignment horizontal="center" vertical="center"/>
    </xf>
    <xf numFmtId="1" fontId="5" fillId="0" borderId="92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93" xfId="0" applyNumberFormat="1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1" fontId="27" fillId="0" borderId="74" xfId="0" applyNumberFormat="1" applyFont="1" applyFill="1" applyBorder="1" applyAlignment="1">
      <alignment horizontal="center" vertical="center"/>
    </xf>
    <xf numFmtId="1" fontId="27" fillId="0" borderId="54" xfId="0" applyNumberFormat="1" applyFont="1" applyFill="1" applyBorder="1" applyAlignment="1">
      <alignment horizontal="center" vertical="center"/>
    </xf>
    <xf numFmtId="1" fontId="27" fillId="0" borderId="130" xfId="0" applyNumberFormat="1" applyFont="1" applyFill="1" applyBorder="1" applyAlignment="1">
      <alignment horizontal="center" vertical="center"/>
    </xf>
    <xf numFmtId="1" fontId="27" fillId="0" borderId="55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/>
    </xf>
    <xf numFmtId="2" fontId="5" fillId="0" borderId="130" xfId="0" applyNumberFormat="1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49" fontId="0" fillId="0" borderId="0" xfId="0" applyNumberFormat="1" applyFont="1" applyAlignment="1">
      <alignment horizontal="left"/>
    </xf>
    <xf numFmtId="49" fontId="0" fillId="34" borderId="148" xfId="0" applyNumberFormat="1" applyFont="1" applyFill="1" applyBorder="1" applyAlignment="1">
      <alignment horizontal="left"/>
    </xf>
    <xf numFmtId="49" fontId="36" fillId="0" borderId="124" xfId="0" applyNumberFormat="1" applyFont="1" applyFill="1" applyBorder="1" applyAlignment="1">
      <alignment horizontal="center" vertical="center"/>
    </xf>
    <xf numFmtId="49" fontId="36" fillId="0" borderId="124" xfId="0" applyNumberFormat="1" applyFont="1" applyFill="1" applyBorder="1" applyAlignment="1">
      <alignment/>
    </xf>
    <xf numFmtId="49" fontId="36" fillId="0" borderId="30" xfId="0" applyNumberFormat="1" applyFont="1" applyFill="1" applyBorder="1" applyAlignment="1">
      <alignment/>
    </xf>
    <xf numFmtId="49" fontId="36" fillId="0" borderId="124" xfId="0" applyNumberFormat="1" applyFont="1" applyFill="1" applyBorder="1" applyAlignment="1">
      <alignment vertical="center"/>
    </xf>
    <xf numFmtId="49" fontId="36" fillId="0" borderId="74" xfId="0" applyNumberFormat="1" applyFont="1" applyFill="1" applyBorder="1" applyAlignment="1">
      <alignment horizontal="center" vertical="center"/>
    </xf>
    <xf numFmtId="0" fontId="36" fillId="0" borderId="124" xfId="0" applyFont="1" applyFill="1" applyBorder="1" applyAlignment="1">
      <alignment wrapText="1"/>
    </xf>
    <xf numFmtId="49" fontId="35" fillId="0" borderId="124" xfId="0" applyNumberFormat="1" applyFont="1" applyFill="1" applyBorder="1" applyAlignment="1">
      <alignment horizontal="left"/>
    </xf>
    <xf numFmtId="49" fontId="35" fillId="0" borderId="91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35" fillId="0" borderId="149" xfId="0" applyFont="1" applyBorder="1" applyAlignment="1">
      <alignment horizontal="center" vertical="center"/>
    </xf>
    <xf numFmtId="0" fontId="35" fillId="0" borderId="122" xfId="0" applyFont="1" applyBorder="1" applyAlignment="1">
      <alignment vertical="center" wrapText="1"/>
    </xf>
    <xf numFmtId="49" fontId="35" fillId="0" borderId="86" xfId="0" applyNumberFormat="1" applyFont="1" applyBorder="1" applyAlignment="1">
      <alignment vertical="center"/>
    </xf>
    <xf numFmtId="0" fontId="35" fillId="0" borderId="86" xfId="0" applyFont="1" applyBorder="1" applyAlignment="1">
      <alignment vertical="center" wrapText="1"/>
    </xf>
    <xf numFmtId="49" fontId="53" fillId="0" borderId="99" xfId="0" applyNumberFormat="1" applyFont="1" applyBorder="1" applyAlignment="1">
      <alignment horizontal="center"/>
    </xf>
    <xf numFmtId="0" fontId="35" fillId="0" borderId="149" xfId="0" applyFont="1" applyFill="1" applyBorder="1" applyAlignment="1">
      <alignment horizontal="center" vertical="center" wrapText="1"/>
    </xf>
    <xf numFmtId="0" fontId="35" fillId="0" borderId="122" xfId="0" applyFont="1" applyFill="1" applyBorder="1" applyAlignment="1">
      <alignment vertical="center" wrapText="1"/>
    </xf>
    <xf numFmtId="0" fontId="35" fillId="0" borderId="86" xfId="0" applyFont="1" applyFill="1" applyBorder="1" applyAlignment="1">
      <alignment vertical="center" wrapText="1"/>
    </xf>
    <xf numFmtId="49" fontId="35" fillId="0" borderId="86" xfId="0" applyNumberFormat="1" applyFont="1" applyBorder="1" applyAlignment="1">
      <alignment/>
    </xf>
    <xf numFmtId="0" fontId="35" fillId="0" borderId="149" xfId="0" applyFont="1" applyFill="1" applyBorder="1" applyAlignment="1">
      <alignment horizontal="center" vertical="center"/>
    </xf>
    <xf numFmtId="49" fontId="35" fillId="0" borderId="86" xfId="0" applyNumberFormat="1" applyFont="1" applyBorder="1" applyAlignment="1">
      <alignment horizontal="center" vertical="center"/>
    </xf>
    <xf numFmtId="0" fontId="35" fillId="0" borderId="125" xfId="0" applyFont="1" applyFill="1" applyBorder="1" applyAlignment="1">
      <alignment vertical="center" wrapText="1"/>
    </xf>
    <xf numFmtId="49" fontId="35" fillId="0" borderId="86" xfId="0" applyNumberFormat="1" applyFont="1" applyFill="1" applyBorder="1" applyAlignment="1">
      <alignment vertical="center" wrapText="1"/>
    </xf>
    <xf numFmtId="0" fontId="35" fillId="0" borderId="86" xfId="0" applyFont="1" applyBorder="1" applyAlignment="1">
      <alignment horizontal="center" vertical="center"/>
    </xf>
    <xf numFmtId="0" fontId="35" fillId="0" borderId="122" xfId="0" applyFont="1" applyBorder="1" applyAlignment="1">
      <alignment wrapText="1"/>
    </xf>
    <xf numFmtId="0" fontId="35" fillId="0" borderId="86" xfId="0" applyFont="1" applyBorder="1" applyAlignment="1">
      <alignment horizontal="center"/>
    </xf>
    <xf numFmtId="0" fontId="35" fillId="0" borderId="86" xfId="0" applyFont="1" applyFill="1" applyBorder="1" applyAlignment="1">
      <alignment horizontal="center" vertical="center" wrapText="1"/>
    </xf>
    <xf numFmtId="0" fontId="35" fillId="0" borderId="125" xfId="0" applyFont="1" applyFill="1" applyBorder="1" applyAlignment="1">
      <alignment horizontal="left" vertical="center" wrapText="1"/>
    </xf>
    <xf numFmtId="49" fontId="35" fillId="0" borderId="86" xfId="0" applyNumberFormat="1" applyFont="1" applyFill="1" applyBorder="1" applyAlignment="1">
      <alignment horizontal="center" vertical="center"/>
    </xf>
    <xf numFmtId="0" fontId="35" fillId="0" borderId="125" xfId="0" applyFont="1" applyBorder="1" applyAlignment="1">
      <alignment vertical="center" wrapText="1"/>
    </xf>
    <xf numFmtId="49" fontId="35" fillId="0" borderId="86" xfId="0" applyNumberFormat="1" applyFont="1" applyFill="1" applyBorder="1" applyAlignment="1">
      <alignment horizontal="center" vertical="center" wrapText="1"/>
    </xf>
    <xf numFmtId="0" fontId="35" fillId="0" borderId="149" xfId="0" applyFont="1" applyBorder="1" applyAlignment="1">
      <alignment horizontal="center" wrapText="1"/>
    </xf>
    <xf numFmtId="0" fontId="35" fillId="0" borderId="125" xfId="0" applyFont="1" applyBorder="1" applyAlignment="1">
      <alignment wrapText="1"/>
    </xf>
    <xf numFmtId="0" fontId="53" fillId="0" borderId="149" xfId="0" applyFont="1" applyBorder="1" applyAlignment="1">
      <alignment horizontal="center" vertical="center"/>
    </xf>
    <xf numFmtId="0" fontId="53" fillId="0" borderId="86" xfId="0" applyFont="1" applyFill="1" applyBorder="1" applyAlignment="1">
      <alignment horizontal="left" vertical="center" wrapText="1"/>
    </xf>
    <xf numFmtId="0" fontId="72" fillId="0" borderId="125" xfId="0" applyFont="1" applyBorder="1" applyAlignment="1">
      <alignment vertical="center" wrapText="1"/>
    </xf>
    <xf numFmtId="49" fontId="53" fillId="0" borderId="86" xfId="0" applyNumberFormat="1" applyFont="1" applyBorder="1" applyAlignment="1">
      <alignment horizontal="center" vertical="center"/>
    </xf>
    <xf numFmtId="0" fontId="35" fillId="0" borderId="86" xfId="53" applyFont="1" applyFill="1" applyBorder="1" applyAlignment="1">
      <alignment horizontal="left" vertical="center" wrapText="1"/>
      <protection/>
    </xf>
    <xf numFmtId="49" fontId="54" fillId="0" borderId="86" xfId="0" applyNumberFormat="1" applyFont="1" applyFill="1" applyBorder="1" applyAlignment="1">
      <alignment horizontal="left" vertical="center"/>
    </xf>
    <xf numFmtId="49" fontId="35" fillId="0" borderId="86" xfId="0" applyNumberFormat="1" applyFont="1" applyBorder="1" applyAlignment="1">
      <alignment horizontal="center"/>
    </xf>
    <xf numFmtId="49" fontId="35" fillId="0" borderId="150" xfId="0" applyNumberFormat="1" applyFont="1" applyBorder="1" applyAlignment="1">
      <alignment vertical="center"/>
    </xf>
    <xf numFmtId="49" fontId="53" fillId="0" borderId="86" xfId="0" applyNumberFormat="1" applyFont="1" applyBorder="1" applyAlignment="1">
      <alignment horizontal="center"/>
    </xf>
    <xf numFmtId="0" fontId="72" fillId="0" borderId="122" xfId="0" applyFont="1" applyBorder="1" applyAlignment="1">
      <alignment vertical="center" wrapText="1"/>
    </xf>
    <xf numFmtId="0" fontId="35" fillId="0" borderId="99" xfId="0" applyFont="1" applyFill="1" applyBorder="1" applyAlignment="1">
      <alignment horizontal="left" vertical="center" wrapText="1"/>
    </xf>
    <xf numFmtId="0" fontId="35" fillId="0" borderId="147" xfId="53" applyFont="1" applyFill="1" applyBorder="1" applyAlignment="1">
      <alignment vertical="center" wrapText="1"/>
      <protection/>
    </xf>
    <xf numFmtId="0" fontId="35" fillId="0" borderId="15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5" fillId="0" borderId="152" xfId="0" applyNumberFormat="1" applyFont="1" applyFill="1" applyBorder="1" applyAlignment="1">
      <alignment horizontal="center" vertical="center"/>
    </xf>
    <xf numFmtId="1" fontId="5" fillId="0" borderId="153" xfId="0" applyNumberFormat="1" applyFont="1" applyFill="1" applyBorder="1" applyAlignment="1">
      <alignment horizontal="center" vertical="center"/>
    </xf>
    <xf numFmtId="1" fontId="5" fillId="0" borderId="154" xfId="0" applyNumberFormat="1" applyFont="1" applyFill="1" applyBorder="1" applyAlignment="1">
      <alignment horizontal="center" vertical="center"/>
    </xf>
    <xf numFmtId="1" fontId="27" fillId="0" borderId="155" xfId="0" applyNumberFormat="1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35" fillId="0" borderId="147" xfId="0" applyFont="1" applyBorder="1" applyAlignment="1">
      <alignment vertical="center" wrapText="1"/>
    </xf>
    <xf numFmtId="1" fontId="28" fillId="0" borderId="74" xfId="0" applyNumberFormat="1" applyFont="1" applyFill="1" applyBorder="1" applyAlignment="1">
      <alignment horizontal="center" vertical="center"/>
    </xf>
    <xf numFmtId="176" fontId="5" fillId="0" borderId="125" xfId="0" applyNumberFormat="1" applyFont="1" applyFill="1" applyBorder="1" applyAlignment="1">
      <alignment horizontal="center" vertical="center"/>
    </xf>
    <xf numFmtId="1" fontId="5" fillId="0" borderId="156" xfId="0" applyNumberFormat="1" applyFont="1" applyFill="1" applyBorder="1" applyAlignment="1">
      <alignment horizontal="center" vertical="center"/>
    </xf>
    <xf numFmtId="2" fontId="5" fillId="0" borderId="125" xfId="0" applyNumberFormat="1" applyFont="1" applyFill="1" applyBorder="1" applyAlignment="1">
      <alignment horizontal="center" vertical="center"/>
    </xf>
    <xf numFmtId="0" fontId="35" fillId="0" borderId="149" xfId="0" applyFont="1" applyBorder="1" applyAlignment="1">
      <alignment horizontal="center" vertical="center" wrapText="1"/>
    </xf>
    <xf numFmtId="0" fontId="35" fillId="0" borderId="149" xfId="0" applyFont="1" applyBorder="1" applyAlignment="1">
      <alignment vertical="center" wrapText="1"/>
    </xf>
    <xf numFmtId="0" fontId="35" fillId="0" borderId="122" xfId="0" applyFont="1" applyFill="1" applyBorder="1" applyAlignment="1">
      <alignment horizontal="left" vertical="center" wrapText="1"/>
    </xf>
    <xf numFmtId="0" fontId="35" fillId="0" borderId="86" xfId="0" applyFont="1" applyBorder="1" applyAlignment="1">
      <alignment wrapText="1"/>
    </xf>
    <xf numFmtId="0" fontId="35" fillId="0" borderId="86" xfId="0" applyFont="1" applyBorder="1" applyAlignment="1">
      <alignment horizontal="center" wrapText="1"/>
    </xf>
    <xf numFmtId="1" fontId="27" fillId="0" borderId="0" xfId="0" applyNumberFormat="1" applyFont="1" applyFill="1" applyBorder="1" applyAlignment="1">
      <alignment horizontal="center" vertical="center"/>
    </xf>
    <xf numFmtId="0" fontId="35" fillId="0" borderId="151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22" xfId="53" applyFont="1" applyFill="1" applyBorder="1" applyAlignment="1">
      <alignment vertical="center" wrapText="1"/>
      <protection/>
    </xf>
    <xf numFmtId="49" fontId="35" fillId="0" borderId="86" xfId="0" applyNumberFormat="1" applyFont="1" applyBorder="1" applyAlignment="1">
      <alignment vertical="center" wrapText="1"/>
    </xf>
    <xf numFmtId="0" fontId="5" fillId="0" borderId="122" xfId="0" applyFont="1" applyBorder="1" applyAlignment="1">
      <alignment horizontal="center" vertical="center"/>
    </xf>
    <xf numFmtId="0" fontId="35" fillId="0" borderId="150" xfId="0" applyFont="1" applyFill="1" applyBorder="1" applyAlignment="1">
      <alignment horizontal="left" wrapText="1"/>
    </xf>
    <xf numFmtId="0" fontId="35" fillId="0" borderId="129" xfId="0" applyFont="1" applyBorder="1" applyAlignment="1">
      <alignment wrapText="1"/>
    </xf>
    <xf numFmtId="49" fontId="35" fillId="0" borderId="99" xfId="0" applyNumberFormat="1" applyFont="1" applyBorder="1" applyAlignment="1">
      <alignment/>
    </xf>
    <xf numFmtId="0" fontId="35" fillId="0" borderId="150" xfId="0" applyFont="1" applyFill="1" applyBorder="1" applyAlignment="1">
      <alignment vertical="center" wrapText="1"/>
    </xf>
    <xf numFmtId="1" fontId="28" fillId="0" borderId="152" xfId="0" applyNumberFormat="1" applyFont="1" applyFill="1" applyBorder="1" applyAlignment="1">
      <alignment horizontal="center" vertical="center"/>
    </xf>
    <xf numFmtId="2" fontId="28" fillId="0" borderId="124" xfId="0" applyNumberFormat="1" applyFont="1" applyFill="1" applyBorder="1" applyAlignment="1">
      <alignment horizontal="center" vertical="center"/>
    </xf>
    <xf numFmtId="0" fontId="35" fillId="10" borderId="151" xfId="0" applyFont="1" applyFill="1" applyBorder="1" applyAlignment="1">
      <alignment horizontal="center" vertical="center" wrapText="1"/>
    </xf>
    <xf numFmtId="0" fontId="35" fillId="10" borderId="99" xfId="0" applyFont="1" applyFill="1" applyBorder="1" applyAlignment="1">
      <alignment horizontal="left" vertical="center" wrapText="1"/>
    </xf>
    <xf numFmtId="0" fontId="35" fillId="10" borderId="147" xfId="0" applyFont="1" applyFill="1" applyBorder="1" applyAlignment="1">
      <alignment vertical="center" wrapText="1"/>
    </xf>
    <xf numFmtId="0" fontId="35" fillId="10" borderId="99" xfId="0" applyFont="1" applyFill="1" applyBorder="1" applyAlignment="1">
      <alignment vertical="center" wrapText="1"/>
    </xf>
    <xf numFmtId="1" fontId="5" fillId="10" borderId="58" xfId="0" applyNumberFormat="1" applyFont="1" applyFill="1" applyBorder="1" applyAlignment="1">
      <alignment horizontal="center" vertical="center"/>
    </xf>
    <xf numFmtId="2" fontId="5" fillId="10" borderId="74" xfId="0" applyNumberFormat="1" applyFont="1" applyFill="1" applyBorder="1" applyAlignment="1">
      <alignment horizontal="center" vertical="center"/>
    </xf>
    <xf numFmtId="2" fontId="5" fillId="10" borderId="70" xfId="0" applyNumberFormat="1" applyFont="1" applyFill="1" applyBorder="1" applyAlignment="1">
      <alignment horizontal="center" vertical="center"/>
    </xf>
    <xf numFmtId="1" fontId="5" fillId="10" borderId="74" xfId="0" applyNumberFormat="1" applyFont="1" applyFill="1" applyBorder="1" applyAlignment="1">
      <alignment horizontal="center" vertical="center"/>
    </xf>
    <xf numFmtId="2" fontId="5" fillId="10" borderId="54" xfId="0" applyNumberFormat="1" applyFont="1" applyFill="1" applyBorder="1" applyAlignment="1">
      <alignment horizontal="center" vertical="center"/>
    </xf>
    <xf numFmtId="2" fontId="5" fillId="10" borderId="128" xfId="0" applyNumberFormat="1" applyFont="1" applyFill="1" applyBorder="1" applyAlignment="1">
      <alignment horizontal="center" vertical="center"/>
    </xf>
    <xf numFmtId="1" fontId="5" fillId="10" borderId="129" xfId="0" applyNumberFormat="1" applyFont="1" applyFill="1" applyBorder="1" applyAlignment="1">
      <alignment horizontal="center" vertical="center"/>
    </xf>
    <xf numFmtId="1" fontId="5" fillId="10" borderId="130" xfId="0" applyNumberFormat="1" applyFont="1" applyFill="1" applyBorder="1" applyAlignment="1">
      <alignment horizontal="center" vertical="center"/>
    </xf>
    <xf numFmtId="1" fontId="5" fillId="10" borderId="128" xfId="0" applyNumberFormat="1" applyFont="1" applyFill="1" applyBorder="1" applyAlignment="1">
      <alignment horizontal="center" vertical="center"/>
    </xf>
    <xf numFmtId="1" fontId="5" fillId="10" borderId="55" xfId="0" applyNumberFormat="1" applyFont="1" applyFill="1" applyBorder="1" applyAlignment="1">
      <alignment horizontal="center" vertical="center"/>
    </xf>
    <xf numFmtId="2" fontId="5" fillId="10" borderId="55" xfId="0" applyNumberFormat="1" applyFont="1" applyFill="1" applyBorder="1" applyAlignment="1">
      <alignment horizontal="center" vertical="center"/>
    </xf>
    <xf numFmtId="0" fontId="5" fillId="10" borderId="72" xfId="0" applyFont="1" applyFill="1" applyBorder="1" applyAlignment="1">
      <alignment horizontal="center"/>
    </xf>
    <xf numFmtId="1" fontId="5" fillId="10" borderId="131" xfId="0" applyNumberFormat="1" applyFont="1" applyFill="1" applyBorder="1" applyAlignment="1">
      <alignment horizontal="center" vertical="center"/>
    </xf>
    <xf numFmtId="1" fontId="5" fillId="10" borderId="97" xfId="0" applyNumberFormat="1" applyFont="1" applyFill="1" applyBorder="1" applyAlignment="1">
      <alignment horizontal="center" vertical="center"/>
    </xf>
    <xf numFmtId="2" fontId="5" fillId="10" borderId="72" xfId="0" applyNumberFormat="1" applyFont="1" applyFill="1" applyBorder="1" applyAlignment="1">
      <alignment horizontal="center" vertical="center"/>
    </xf>
    <xf numFmtId="1" fontId="5" fillId="10" borderId="132" xfId="0" applyNumberFormat="1" applyFont="1" applyFill="1" applyBorder="1" applyAlignment="1">
      <alignment horizontal="center" vertical="center"/>
    </xf>
    <xf numFmtId="1" fontId="5" fillId="10" borderId="54" xfId="0" applyNumberFormat="1" applyFont="1" applyFill="1" applyBorder="1" applyAlignment="1">
      <alignment horizontal="center" vertical="center"/>
    </xf>
    <xf numFmtId="1" fontId="5" fillId="10" borderId="133" xfId="0" applyNumberFormat="1" applyFont="1" applyFill="1" applyBorder="1" applyAlignment="1">
      <alignment horizontal="center" vertical="center"/>
    </xf>
    <xf numFmtId="0" fontId="1" fillId="10" borderId="146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/>
    </xf>
    <xf numFmtId="0" fontId="35" fillId="10" borderId="149" xfId="0" applyFont="1" applyFill="1" applyBorder="1" applyAlignment="1">
      <alignment horizontal="center" vertical="center"/>
    </xf>
    <xf numFmtId="0" fontId="35" fillId="10" borderId="86" xfId="0" applyFont="1" applyFill="1" applyBorder="1" applyAlignment="1">
      <alignment horizontal="left" vertical="center" wrapText="1"/>
    </xf>
    <xf numFmtId="0" fontId="35" fillId="10" borderId="125" xfId="0" applyFont="1" applyFill="1" applyBorder="1" applyAlignment="1">
      <alignment vertical="center" wrapText="1"/>
    </xf>
    <xf numFmtId="49" fontId="35" fillId="10" borderId="86" xfId="0" applyNumberFormat="1" applyFont="1" applyFill="1" applyBorder="1" applyAlignment="1">
      <alignment vertical="center"/>
    </xf>
    <xf numFmtId="2" fontId="5" fillId="10" borderId="129" xfId="0" applyNumberFormat="1" applyFont="1" applyFill="1" applyBorder="1" applyAlignment="1">
      <alignment horizontal="center" vertical="center"/>
    </xf>
    <xf numFmtId="0" fontId="5" fillId="10" borderId="122" xfId="0" applyFont="1" applyFill="1" applyBorder="1" applyAlignment="1">
      <alignment horizontal="center" vertical="center"/>
    </xf>
    <xf numFmtId="0" fontId="35" fillId="10" borderId="149" xfId="0" applyFont="1" applyFill="1" applyBorder="1" applyAlignment="1">
      <alignment horizontal="center" vertical="center" wrapText="1"/>
    </xf>
    <xf numFmtId="0" fontId="35" fillId="10" borderId="122" xfId="0" applyFont="1" applyFill="1" applyBorder="1" applyAlignment="1">
      <alignment vertical="center" wrapText="1"/>
    </xf>
    <xf numFmtId="0" fontId="35" fillId="10" borderId="86" xfId="0" applyFont="1" applyFill="1" applyBorder="1" applyAlignment="1">
      <alignment vertical="center" wrapText="1"/>
    </xf>
    <xf numFmtId="49" fontId="53" fillId="10" borderId="86" xfId="0" applyNumberFormat="1" applyFont="1" applyFill="1" applyBorder="1" applyAlignment="1">
      <alignment horizontal="center"/>
    </xf>
    <xf numFmtId="176" fontId="5" fillId="10" borderId="129" xfId="0" applyNumberFormat="1" applyFont="1" applyFill="1" applyBorder="1" applyAlignment="1">
      <alignment horizontal="center" vertical="center"/>
    </xf>
    <xf numFmtId="1" fontId="28" fillId="10" borderId="131" xfId="0" applyNumberFormat="1" applyFont="1" applyFill="1" applyBorder="1" applyAlignment="1">
      <alignment horizontal="center" vertical="center"/>
    </xf>
    <xf numFmtId="2" fontId="28" fillId="10" borderId="74" xfId="0" applyNumberFormat="1" applyFont="1" applyFill="1" applyBorder="1" applyAlignment="1">
      <alignment horizontal="center" vertical="center"/>
    </xf>
    <xf numFmtId="0" fontId="1" fillId="10" borderId="122" xfId="0" applyFont="1" applyFill="1" applyBorder="1" applyAlignment="1">
      <alignment horizontal="center" vertical="center" wrapText="1"/>
    </xf>
    <xf numFmtId="0" fontId="5" fillId="33" borderId="157" xfId="0" applyFont="1" applyFill="1" applyBorder="1" applyAlignment="1">
      <alignment horizontal="center"/>
    </xf>
    <xf numFmtId="0" fontId="5" fillId="33" borderId="129" xfId="0" applyFont="1" applyFill="1" applyBorder="1" applyAlignment="1">
      <alignment horizontal="center"/>
    </xf>
    <xf numFmtId="0" fontId="5" fillId="33" borderId="158" xfId="0" applyFont="1" applyFill="1" applyBorder="1" applyAlignment="1">
      <alignment horizontal="center"/>
    </xf>
    <xf numFmtId="49" fontId="24" fillId="33" borderId="7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159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144" xfId="0" applyNumberFormat="1" applyFont="1" applyFill="1" applyBorder="1" applyAlignment="1">
      <alignment horizontal="center" vertical="center"/>
    </xf>
    <xf numFmtId="0" fontId="1" fillId="0" borderId="160" xfId="0" applyFont="1" applyBorder="1" applyAlignment="1">
      <alignment horizontal="center" vertical="center"/>
    </xf>
    <xf numFmtId="0" fontId="5" fillId="0" borderId="161" xfId="0" applyNumberFormat="1" applyFont="1" applyFill="1" applyBorder="1" applyAlignment="1">
      <alignment horizontal="center" vertical="center"/>
    </xf>
    <xf numFmtId="0" fontId="5" fillId="0" borderId="162" xfId="0" applyNumberFormat="1" applyFont="1" applyFill="1" applyBorder="1" applyAlignment="1">
      <alignment horizontal="center" vertical="center"/>
    </xf>
    <xf numFmtId="49" fontId="24" fillId="33" borderId="98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24" fillId="0" borderId="48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163" xfId="0" applyNumberFormat="1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5" fillId="33" borderId="164" xfId="0" applyFont="1" applyFill="1" applyBorder="1" applyAlignment="1">
      <alignment horizontal="center" vertical="center" wrapText="1"/>
    </xf>
    <xf numFmtId="0" fontId="5" fillId="33" borderId="165" xfId="0" applyFont="1" applyFill="1" applyBorder="1" applyAlignment="1">
      <alignment horizontal="center" vertical="center" wrapText="1"/>
    </xf>
    <xf numFmtId="0" fontId="4" fillId="0" borderId="166" xfId="0" applyFont="1" applyBorder="1" applyAlignment="1">
      <alignment horizontal="center" vertical="center" wrapText="1"/>
    </xf>
    <xf numFmtId="0" fontId="24" fillId="0" borderId="53" xfId="0" applyFont="1" applyFill="1" applyBorder="1" applyAlignment="1" applyProtection="1">
      <alignment horizontal="center" vertical="center" wrapText="1"/>
      <protection hidden="1"/>
    </xf>
    <xf numFmtId="0" fontId="23" fillId="0" borderId="44" xfId="0" applyFont="1" applyFill="1" applyBorder="1" applyAlignment="1">
      <alignment vertical="center" wrapText="1"/>
    </xf>
    <xf numFmtId="0" fontId="1" fillId="34" borderId="167" xfId="0" applyFont="1" applyFill="1" applyBorder="1" applyAlignment="1">
      <alignment horizontal="center" vertical="center" wrapText="1"/>
    </xf>
    <xf numFmtId="0" fontId="1" fillId="34" borderId="118" xfId="0" applyFont="1" applyFill="1" applyBorder="1" applyAlignment="1">
      <alignment horizontal="center" vertical="center" wrapText="1"/>
    </xf>
    <xf numFmtId="0" fontId="1" fillId="34" borderId="146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21" fillId="34" borderId="168" xfId="0" applyFont="1" applyFill="1" applyBorder="1" applyAlignment="1">
      <alignment horizontal="center" vertical="center"/>
    </xf>
    <xf numFmtId="0" fontId="21" fillId="34" borderId="88" xfId="0" applyFont="1" applyFill="1" applyBorder="1" applyAlignment="1">
      <alignment horizontal="center" vertical="center"/>
    </xf>
    <xf numFmtId="0" fontId="21" fillId="34" borderId="169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" fontId="5" fillId="0" borderId="46" xfId="0" applyNumberFormat="1" applyFont="1" applyFill="1" applyBorder="1" applyAlignment="1">
      <alignment horizontal="center" vertical="center"/>
    </xf>
    <xf numFmtId="0" fontId="1" fillId="0" borderId="165" xfId="0" applyFont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24" fillId="0" borderId="51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>
      <alignment vertical="center" wrapText="1"/>
    </xf>
    <xf numFmtId="0" fontId="5" fillId="33" borderId="17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1" fillId="34" borderId="89" xfId="0" applyFont="1" applyFill="1" applyBorder="1" applyAlignment="1">
      <alignment horizontal="center" vertical="center"/>
    </xf>
    <xf numFmtId="0" fontId="7" fillId="34" borderId="172" xfId="0" applyFont="1" applyFill="1" applyBorder="1" applyAlignment="1">
      <alignment horizontal="center" vertical="center"/>
    </xf>
    <xf numFmtId="0" fontId="7" fillId="34" borderId="89" xfId="0" applyFont="1" applyFill="1" applyBorder="1" applyAlignment="1">
      <alignment horizontal="center" vertical="center"/>
    </xf>
    <xf numFmtId="0" fontId="0" fillId="0" borderId="165" xfId="0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49" fontId="24" fillId="0" borderId="171" xfId="0" applyNumberFormat="1" applyFont="1" applyFill="1" applyBorder="1" applyAlignment="1">
      <alignment horizontal="center" vertical="center" wrapText="1"/>
    </xf>
    <xf numFmtId="0" fontId="0" fillId="0" borderId="173" xfId="0" applyFill="1" applyBorder="1" applyAlignment="1">
      <alignment horizontal="center" vertical="center" wrapText="1"/>
    </xf>
    <xf numFmtId="0" fontId="5" fillId="0" borderId="159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 vertical="center" wrapText="1"/>
    </xf>
    <xf numFmtId="49" fontId="4" fillId="33" borderId="94" xfId="0" applyNumberFormat="1" applyFont="1" applyFill="1" applyBorder="1" applyAlignment="1">
      <alignment horizontal="left" vertical="center"/>
    </xf>
    <xf numFmtId="49" fontId="4" fillId="33" borderId="91" xfId="0" applyNumberFormat="1" applyFont="1" applyFill="1" applyBorder="1" applyAlignment="1">
      <alignment horizontal="left" vertical="center"/>
    </xf>
    <xf numFmtId="49" fontId="4" fillId="33" borderId="174" xfId="0" applyNumberFormat="1" applyFont="1" applyFill="1" applyBorder="1" applyAlignment="1">
      <alignment horizontal="left" vertical="center"/>
    </xf>
    <xf numFmtId="0" fontId="7" fillId="34" borderId="88" xfId="0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175" xfId="0" applyFont="1" applyFill="1" applyBorder="1" applyAlignment="1">
      <alignment horizontal="center" vertical="center"/>
    </xf>
    <xf numFmtId="0" fontId="21" fillId="0" borderId="175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76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1" fillId="0" borderId="150" xfId="0" applyFont="1" applyFill="1" applyBorder="1" applyAlignment="1">
      <alignment horizontal="center" vertical="center" wrapText="1"/>
    </xf>
    <xf numFmtId="49" fontId="5" fillId="33" borderId="177" xfId="0" applyNumberFormat="1" applyFont="1" applyFill="1" applyBorder="1" applyAlignment="1">
      <alignment horizontal="center" vertical="center"/>
    </xf>
    <xf numFmtId="49" fontId="5" fillId="33" borderId="91" xfId="0" applyNumberFormat="1" applyFont="1" applyFill="1" applyBorder="1" applyAlignment="1">
      <alignment horizontal="center" vertical="center"/>
    </xf>
    <xf numFmtId="49" fontId="5" fillId="33" borderId="174" xfId="0" applyNumberFormat="1" applyFont="1" applyFill="1" applyBorder="1" applyAlignment="1">
      <alignment horizontal="center" vertical="center"/>
    </xf>
    <xf numFmtId="0" fontId="5" fillId="33" borderId="165" xfId="0" applyFont="1" applyFill="1" applyBorder="1" applyAlignment="1">
      <alignment horizontal="center" vertical="center"/>
    </xf>
    <xf numFmtId="0" fontId="5" fillId="33" borderId="166" xfId="0" applyFont="1" applyFill="1" applyBorder="1" applyAlignment="1">
      <alignment horizontal="center" vertical="center"/>
    </xf>
    <xf numFmtId="0" fontId="5" fillId="33" borderId="16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3" borderId="7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33" borderId="17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82" xfId="0" applyFont="1" applyFill="1" applyBorder="1" applyAlignment="1">
      <alignment horizontal="center"/>
    </xf>
    <xf numFmtId="0" fontId="5" fillId="33" borderId="80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0</xdr:col>
      <xdr:colOff>9525</xdr:colOff>
      <xdr:row>30</xdr:row>
      <xdr:rowOff>0</xdr:rowOff>
    </xdr:to>
    <xdr:sp>
      <xdr:nvSpPr>
        <xdr:cNvPr id="1" name="Connecteur droit 2"/>
        <xdr:cNvSpPr>
          <a:spLocks/>
        </xdr:cNvSpPr>
      </xdr:nvSpPr>
      <xdr:spPr>
        <a:xfrm rot="5400000">
          <a:off x="9525" y="12192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0</xdr:col>
      <xdr:colOff>9525</xdr:colOff>
      <xdr:row>22</xdr:row>
      <xdr:rowOff>0</xdr:rowOff>
    </xdr:to>
    <xdr:sp>
      <xdr:nvSpPr>
        <xdr:cNvPr id="2" name="Connecteur droit 4"/>
        <xdr:cNvSpPr>
          <a:spLocks/>
        </xdr:cNvSpPr>
      </xdr:nvSpPr>
      <xdr:spPr>
        <a:xfrm rot="5400000">
          <a:off x="9525" y="882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0</xdr:row>
      <xdr:rowOff>38100</xdr:rowOff>
    </xdr:from>
    <xdr:to>
      <xdr:col>42</xdr:col>
      <xdr:colOff>133350</xdr:colOff>
      <xdr:row>1</xdr:row>
      <xdr:rowOff>47625</xdr:rowOff>
    </xdr:to>
    <xdr:pic>
      <xdr:nvPicPr>
        <xdr:cNvPr id="1" name="Picture 1" descr="logo_UR_UFB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3810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333375</xdr:colOff>
      <xdr:row>0</xdr:row>
      <xdr:rowOff>0</xdr:rowOff>
    </xdr:from>
    <xdr:to>
      <xdr:col>44</xdr:col>
      <xdr:colOff>333375</xdr:colOff>
      <xdr:row>1</xdr:row>
      <xdr:rowOff>38100</xdr:rowOff>
    </xdr:to>
    <xdr:pic>
      <xdr:nvPicPr>
        <xdr:cNvPr id="2" name="Picture 2" descr="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0</xdr:row>
      <xdr:rowOff>76200</xdr:rowOff>
    </xdr:from>
    <xdr:to>
      <xdr:col>47</xdr:col>
      <xdr:colOff>295275</xdr:colOff>
      <xdr:row>0</xdr:row>
      <xdr:rowOff>676275</xdr:rowOff>
    </xdr:to>
    <xdr:pic>
      <xdr:nvPicPr>
        <xdr:cNvPr id="3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06075" y="762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zoomScalePageLayoutView="0" workbookViewId="0" topLeftCell="A1">
      <selection activeCell="E36" sqref="E36"/>
    </sheetView>
  </sheetViews>
  <sheetFormatPr defaultColWidth="11.421875" defaultRowHeight="12.75"/>
  <cols>
    <col min="1" max="1" width="6.28125" style="0" customWidth="1"/>
    <col min="2" max="2" width="11.28125" style="0" customWidth="1"/>
    <col min="3" max="3" width="14.421875" style="0" customWidth="1"/>
    <col min="4" max="4" width="7.421875" style="0" customWidth="1"/>
    <col min="5" max="5" width="10.421875" style="0" customWidth="1"/>
    <col min="6" max="6" width="8.28125" style="0" customWidth="1"/>
    <col min="8" max="8" width="6.7109375" style="0" customWidth="1"/>
    <col min="9" max="9" width="6.57421875" style="0" customWidth="1"/>
    <col min="10" max="10" width="6.421875" style="0" customWidth="1"/>
    <col min="11" max="11" width="11.28125" style="0" customWidth="1"/>
    <col min="12" max="12" width="14.421875" style="0" customWidth="1"/>
    <col min="13" max="13" width="7.421875" style="0" customWidth="1"/>
    <col min="14" max="14" width="10.421875" style="0" customWidth="1"/>
    <col min="15" max="15" width="8.28125" style="0" customWidth="1"/>
  </cols>
  <sheetData>
    <row r="1" spans="1:16" s="20" customFormat="1" ht="24" customHeight="1">
      <c r="A1" s="71" t="s">
        <v>24</v>
      </c>
      <c r="B1" s="72"/>
      <c r="C1" s="88"/>
      <c r="D1" s="89"/>
      <c r="E1" s="89"/>
      <c r="F1" s="75" t="s">
        <v>10</v>
      </c>
      <c r="G1" s="83">
        <v>36</v>
      </c>
      <c r="H1" s="18"/>
      <c r="I1" s="19"/>
      <c r="J1" s="71" t="s">
        <v>24</v>
      </c>
      <c r="K1" s="72"/>
      <c r="L1" s="88"/>
      <c r="M1" s="76"/>
      <c r="N1" s="76"/>
      <c r="O1" s="75" t="s">
        <v>10</v>
      </c>
      <c r="P1" s="83">
        <v>36</v>
      </c>
    </row>
    <row r="2" spans="1:16" ht="24" customHeight="1" thickBot="1">
      <c r="A2" s="85"/>
      <c r="B2" s="86"/>
      <c r="C2" s="86"/>
      <c r="D2" s="86"/>
      <c r="E2" s="86"/>
      <c r="F2" s="87"/>
      <c r="G2" s="74"/>
      <c r="H2" s="7"/>
      <c r="I2" s="2"/>
      <c r="J2" s="85"/>
      <c r="K2" s="86"/>
      <c r="L2" s="86"/>
      <c r="M2" s="86"/>
      <c r="N2" s="86"/>
      <c r="O2" s="73"/>
      <c r="P2" s="74"/>
    </row>
    <row r="3" spans="1:16" ht="19.5">
      <c r="A3" s="65" t="s">
        <v>25</v>
      </c>
      <c r="B3" s="62"/>
      <c r="C3" s="62"/>
      <c r="D3" s="62"/>
      <c r="E3" s="63"/>
      <c r="F3" s="62"/>
      <c r="G3" s="64"/>
      <c r="H3" s="7"/>
      <c r="I3" s="2"/>
      <c r="J3" s="65" t="s">
        <v>26</v>
      </c>
      <c r="K3" s="23"/>
      <c r="L3" s="23"/>
      <c r="M3" s="23"/>
      <c r="N3" s="61"/>
      <c r="O3" s="23"/>
      <c r="P3" s="24"/>
    </row>
    <row r="4" spans="1:16" ht="13.5" customHeight="1" thickBot="1">
      <c r="A4" s="21"/>
      <c r="B4" s="22"/>
      <c r="C4" s="22"/>
      <c r="D4" s="22"/>
      <c r="E4" s="22"/>
      <c r="F4" s="22"/>
      <c r="G4" s="17"/>
      <c r="H4" s="7"/>
      <c r="I4" s="2"/>
      <c r="J4" s="21"/>
      <c r="K4" s="22"/>
      <c r="L4" s="22"/>
      <c r="M4" s="22"/>
      <c r="N4" s="22"/>
      <c r="O4" s="22"/>
      <c r="P4" s="17"/>
    </row>
    <row r="5" spans="1:16" s="20" customFormat="1" ht="24" customHeight="1" thickBot="1">
      <c r="A5" s="25" t="s">
        <v>27</v>
      </c>
      <c r="B5" s="26" t="s">
        <v>28</v>
      </c>
      <c r="C5" s="27" t="s">
        <v>16</v>
      </c>
      <c r="D5" s="28" t="s">
        <v>29</v>
      </c>
      <c r="E5" s="29" t="s">
        <v>30</v>
      </c>
      <c r="F5" s="30" t="s">
        <v>31</v>
      </c>
      <c r="G5" s="31" t="s">
        <v>14</v>
      </c>
      <c r="H5" s="18"/>
      <c r="I5" s="19"/>
      <c r="J5" s="25" t="s">
        <v>27</v>
      </c>
      <c r="K5" s="26" t="s">
        <v>28</v>
      </c>
      <c r="L5" s="27" t="s">
        <v>16</v>
      </c>
      <c r="M5" s="28" t="s">
        <v>29</v>
      </c>
      <c r="N5" s="29" t="s">
        <v>30</v>
      </c>
      <c r="O5" s="30" t="s">
        <v>31</v>
      </c>
      <c r="P5" s="31" t="s">
        <v>14</v>
      </c>
    </row>
    <row r="6" spans="1:16" ht="21" customHeight="1" thickTop="1">
      <c r="A6" s="32"/>
      <c r="B6" s="33"/>
      <c r="C6" s="34"/>
      <c r="D6" s="35"/>
      <c r="E6" s="36"/>
      <c r="F6" s="37"/>
      <c r="G6" s="38"/>
      <c r="H6" s="39"/>
      <c r="I6" s="2"/>
      <c r="J6" s="32"/>
      <c r="K6" s="40"/>
      <c r="L6" s="41"/>
      <c r="M6" s="35"/>
      <c r="N6" s="36"/>
      <c r="O6" s="37"/>
      <c r="P6" s="38"/>
    </row>
    <row r="7" spans="1:16" ht="21" customHeight="1">
      <c r="A7" s="42"/>
      <c r="B7" s="43"/>
      <c r="C7" s="12"/>
      <c r="D7" s="44"/>
      <c r="E7" s="14"/>
      <c r="F7" s="13"/>
      <c r="G7" s="11"/>
      <c r="H7" s="39"/>
      <c r="I7" s="2"/>
      <c r="J7" s="42"/>
      <c r="K7" s="45"/>
      <c r="L7" s="15"/>
      <c r="M7" s="44"/>
      <c r="N7" s="14"/>
      <c r="O7" s="13"/>
      <c r="P7" s="11"/>
    </row>
    <row r="8" spans="1:16" ht="21" customHeight="1">
      <c r="A8" s="42"/>
      <c r="B8" s="43"/>
      <c r="C8" s="12"/>
      <c r="D8" s="44"/>
      <c r="E8" s="14"/>
      <c r="F8" s="13"/>
      <c r="G8" s="11"/>
      <c r="H8" s="39"/>
      <c r="I8" s="2"/>
      <c r="J8" s="42"/>
      <c r="K8" s="45"/>
      <c r="L8" s="15"/>
      <c r="M8" s="44"/>
      <c r="N8" s="14"/>
      <c r="O8" s="13"/>
      <c r="P8" s="11"/>
    </row>
    <row r="9" spans="1:16" ht="21" customHeight="1">
      <c r="A9" s="42"/>
      <c r="B9" s="43"/>
      <c r="C9" s="12"/>
      <c r="D9" s="44"/>
      <c r="E9" s="14"/>
      <c r="F9" s="13"/>
      <c r="G9" s="11"/>
      <c r="H9" s="39"/>
      <c r="I9" s="2"/>
      <c r="J9" s="42"/>
      <c r="K9" s="45"/>
      <c r="L9" s="15"/>
      <c r="M9" s="44"/>
      <c r="N9" s="14"/>
      <c r="O9" s="13"/>
      <c r="P9" s="11"/>
    </row>
    <row r="10" spans="1:16" ht="21" customHeight="1">
      <c r="A10" s="42"/>
      <c r="B10" s="43"/>
      <c r="C10" s="12"/>
      <c r="D10" s="44"/>
      <c r="E10" s="14"/>
      <c r="F10" s="13"/>
      <c r="G10" s="11"/>
      <c r="H10" s="39"/>
      <c r="I10" s="2"/>
      <c r="J10" s="42"/>
      <c r="K10" s="45"/>
      <c r="L10" s="15"/>
      <c r="M10" s="44"/>
      <c r="N10" s="14"/>
      <c r="O10" s="13"/>
      <c r="P10" s="11"/>
    </row>
    <row r="11" spans="1:16" ht="21" customHeight="1">
      <c r="A11" s="42"/>
      <c r="B11" s="43"/>
      <c r="C11" s="12"/>
      <c r="D11" s="44"/>
      <c r="E11" s="14"/>
      <c r="F11" s="13"/>
      <c r="G11" s="11"/>
      <c r="H11" s="39"/>
      <c r="I11" s="2"/>
      <c r="J11" s="42"/>
      <c r="K11" s="45"/>
      <c r="L11" s="15"/>
      <c r="M11" s="44"/>
      <c r="N11" s="14"/>
      <c r="O11" s="13"/>
      <c r="P11" s="11"/>
    </row>
    <row r="12" spans="1:16" ht="21" customHeight="1">
      <c r="A12" s="42"/>
      <c r="B12" s="43"/>
      <c r="C12" s="12"/>
      <c r="D12" s="44"/>
      <c r="E12" s="14"/>
      <c r="F12" s="13"/>
      <c r="G12" s="11"/>
      <c r="H12" s="39"/>
      <c r="I12" s="2"/>
      <c r="J12" s="42"/>
      <c r="K12" s="45"/>
      <c r="L12" s="15"/>
      <c r="M12" s="44"/>
      <c r="N12" s="14"/>
      <c r="O12" s="13"/>
      <c r="P12" s="11"/>
    </row>
    <row r="13" spans="1:16" ht="21" customHeight="1">
      <c r="A13" s="42"/>
      <c r="B13" s="43"/>
      <c r="C13" s="12"/>
      <c r="D13" s="44"/>
      <c r="E13" s="14"/>
      <c r="F13" s="13"/>
      <c r="G13" s="11"/>
      <c r="H13" s="39"/>
      <c r="I13" s="2"/>
      <c r="J13" s="42"/>
      <c r="K13" s="45"/>
      <c r="L13" s="15"/>
      <c r="M13" s="44"/>
      <c r="N13" s="14"/>
      <c r="O13" s="13"/>
      <c r="P13" s="11"/>
    </row>
    <row r="14" spans="1:16" ht="21" customHeight="1">
      <c r="A14" s="42"/>
      <c r="B14" s="43"/>
      <c r="C14" s="12"/>
      <c r="D14" s="44"/>
      <c r="E14" s="14"/>
      <c r="F14" s="13"/>
      <c r="G14" s="11"/>
      <c r="H14" s="39"/>
      <c r="I14" s="2"/>
      <c r="J14" s="42"/>
      <c r="K14" s="45"/>
      <c r="L14" s="15"/>
      <c r="M14" s="44"/>
      <c r="N14" s="14"/>
      <c r="O14" s="13"/>
      <c r="P14" s="11"/>
    </row>
    <row r="15" spans="1:16" ht="21" customHeight="1">
      <c r="A15" s="42"/>
      <c r="B15" s="43"/>
      <c r="C15" s="12"/>
      <c r="D15" s="44"/>
      <c r="E15" s="14"/>
      <c r="F15" s="13"/>
      <c r="G15" s="11"/>
      <c r="H15" s="39"/>
      <c r="I15" s="2"/>
      <c r="J15" s="42"/>
      <c r="K15" s="45"/>
      <c r="L15" s="15"/>
      <c r="M15" s="44"/>
      <c r="N15" s="14"/>
      <c r="O15" s="13"/>
      <c r="P15" s="11"/>
    </row>
    <row r="16" spans="1:16" ht="21" customHeight="1">
      <c r="A16" s="42"/>
      <c r="B16" s="43"/>
      <c r="C16" s="12"/>
      <c r="D16" s="44"/>
      <c r="E16" s="14"/>
      <c r="F16" s="13"/>
      <c r="G16" s="11"/>
      <c r="H16" s="39"/>
      <c r="I16" s="2"/>
      <c r="J16" s="42"/>
      <c r="K16" s="45"/>
      <c r="L16" s="15"/>
      <c r="M16" s="44"/>
      <c r="N16" s="14"/>
      <c r="O16" s="13"/>
      <c r="P16" s="11"/>
    </row>
    <row r="17" spans="1:16" ht="21" customHeight="1">
      <c r="A17" s="42"/>
      <c r="B17" s="43"/>
      <c r="C17" s="12"/>
      <c r="D17" s="44"/>
      <c r="E17" s="14"/>
      <c r="F17" s="13"/>
      <c r="G17" s="11"/>
      <c r="H17" s="39"/>
      <c r="I17" s="2"/>
      <c r="J17" s="42"/>
      <c r="K17" s="45"/>
      <c r="L17" s="15"/>
      <c r="M17" s="44"/>
      <c r="N17" s="14"/>
      <c r="O17" s="13"/>
      <c r="P17" s="11"/>
    </row>
    <row r="18" spans="1:16" ht="21" customHeight="1" thickBot="1">
      <c r="A18" s="46"/>
      <c r="B18" s="47"/>
      <c r="C18" s="48"/>
      <c r="D18" s="49"/>
      <c r="E18" s="50"/>
      <c r="F18" s="51"/>
      <c r="G18" s="52"/>
      <c r="H18" s="39"/>
      <c r="I18" s="2"/>
      <c r="J18" s="46"/>
      <c r="K18" s="53"/>
      <c r="L18" s="54"/>
      <c r="M18" s="49"/>
      <c r="N18" s="50"/>
      <c r="O18" s="51"/>
      <c r="P18" s="52"/>
    </row>
    <row r="19" spans="1:16" ht="22.5" customHeight="1" thickBot="1">
      <c r="A19" s="2"/>
      <c r="B19" s="2"/>
      <c r="C19" s="2"/>
      <c r="D19" s="2"/>
      <c r="E19" s="2"/>
      <c r="F19" s="55" t="s">
        <v>32</v>
      </c>
      <c r="G19" s="56"/>
      <c r="H19" s="39"/>
      <c r="I19" s="2"/>
      <c r="J19" s="57"/>
      <c r="K19" s="2"/>
      <c r="L19" s="2"/>
      <c r="M19" s="2"/>
      <c r="N19" s="2"/>
      <c r="O19" s="55" t="s">
        <v>32</v>
      </c>
      <c r="P19" s="56"/>
    </row>
    <row r="20" spans="1:16" ht="12.75">
      <c r="A20" s="4" t="s">
        <v>33</v>
      </c>
      <c r="B20" s="4"/>
      <c r="C20" s="2"/>
      <c r="D20" s="2"/>
      <c r="E20" s="2"/>
      <c r="F20" s="2"/>
      <c r="G20" s="2"/>
      <c r="H20" s="39"/>
      <c r="I20" s="2"/>
      <c r="J20" s="58" t="s">
        <v>33</v>
      </c>
      <c r="K20" s="4"/>
      <c r="L20" s="59"/>
      <c r="M20" s="59"/>
      <c r="N20" s="2"/>
      <c r="O20" s="4"/>
      <c r="P20" s="2"/>
    </row>
    <row r="21" spans="1:16" ht="12.75">
      <c r="A21" s="2" t="s">
        <v>40</v>
      </c>
      <c r="B21" s="2"/>
      <c r="C21" s="2"/>
      <c r="D21" s="2"/>
      <c r="E21" s="2"/>
      <c r="F21" s="4" t="s">
        <v>34</v>
      </c>
      <c r="G21" s="2"/>
      <c r="H21" s="39"/>
      <c r="I21" s="2"/>
      <c r="J21" s="57" t="s">
        <v>40</v>
      </c>
      <c r="K21" s="2"/>
      <c r="L21" s="2"/>
      <c r="M21" s="2"/>
      <c r="N21" s="2"/>
      <c r="O21" s="4" t="s">
        <v>34</v>
      </c>
      <c r="P21" s="2"/>
    </row>
    <row r="22" spans="1:16" ht="12.75">
      <c r="A22" s="2" t="s">
        <v>23</v>
      </c>
      <c r="B22" s="2"/>
      <c r="C22" s="2"/>
      <c r="D22" s="2"/>
      <c r="E22" s="2"/>
      <c r="F22" s="4" t="s">
        <v>35</v>
      </c>
      <c r="G22" s="2"/>
      <c r="H22" s="39"/>
      <c r="I22" s="2"/>
      <c r="J22" s="57" t="s">
        <v>23</v>
      </c>
      <c r="K22" s="2"/>
      <c r="L22" s="2"/>
      <c r="M22" s="2"/>
      <c r="N22" s="2"/>
      <c r="O22" s="4" t="s">
        <v>35</v>
      </c>
      <c r="P22" s="2"/>
    </row>
    <row r="23" spans="1:16" ht="12.75">
      <c r="A23" s="2" t="s">
        <v>41</v>
      </c>
      <c r="B23" s="2"/>
      <c r="C23" s="2"/>
      <c r="D23" s="2"/>
      <c r="E23" s="2"/>
      <c r="F23" s="4" t="s">
        <v>36</v>
      </c>
      <c r="G23" s="2"/>
      <c r="H23" s="39"/>
      <c r="I23" s="2"/>
      <c r="J23" s="57" t="s">
        <v>41</v>
      </c>
      <c r="K23" s="2"/>
      <c r="L23" s="2"/>
      <c r="M23" s="2"/>
      <c r="N23" s="2"/>
      <c r="O23" s="4" t="s">
        <v>36</v>
      </c>
      <c r="P23" s="2"/>
    </row>
    <row r="24" spans="1:16" ht="12.75">
      <c r="A24" s="2"/>
      <c r="B24" s="2"/>
      <c r="C24" s="2"/>
      <c r="D24" s="2"/>
      <c r="E24" s="2"/>
      <c r="F24" s="4"/>
      <c r="G24" s="2"/>
      <c r="H24" s="39"/>
      <c r="I24" s="2"/>
      <c r="J24" s="57"/>
      <c r="K24" s="2"/>
      <c r="L24" s="2"/>
      <c r="M24" s="2"/>
      <c r="N24" s="2"/>
      <c r="O24" s="4"/>
      <c r="P24" s="2"/>
    </row>
    <row r="25" spans="1:16" ht="12.75">
      <c r="A25" s="2"/>
      <c r="B25" s="2"/>
      <c r="C25" s="2"/>
      <c r="D25" s="2"/>
      <c r="E25" s="2"/>
      <c r="F25" s="2"/>
      <c r="G25" s="2"/>
      <c r="H25" s="39"/>
      <c r="I25" s="2" t="s">
        <v>37</v>
      </c>
      <c r="J25" s="57"/>
      <c r="K25" s="2"/>
      <c r="L25" s="2"/>
      <c r="M25" s="2"/>
      <c r="N25" s="2"/>
      <c r="O25" s="2"/>
      <c r="P25" s="2"/>
    </row>
    <row r="26" spans="1:16" ht="12.75">
      <c r="A26" s="4" t="s">
        <v>38</v>
      </c>
      <c r="B26" s="4"/>
      <c r="C26" s="2"/>
      <c r="D26" s="2"/>
      <c r="E26" s="2"/>
      <c r="F26" s="2"/>
      <c r="G26" s="2"/>
      <c r="H26" s="39"/>
      <c r="I26" s="2"/>
      <c r="J26" s="58" t="s">
        <v>38</v>
      </c>
      <c r="K26" s="4"/>
      <c r="L26" s="2"/>
      <c r="M26" s="2"/>
      <c r="N26" s="2"/>
      <c r="O26" s="2"/>
      <c r="P26" s="2"/>
    </row>
    <row r="27" spans="1:16" ht="12.75">
      <c r="A27" s="2" t="s">
        <v>39</v>
      </c>
      <c r="B27" s="2"/>
      <c r="C27" s="16"/>
      <c r="D27" s="16"/>
      <c r="E27" s="16"/>
      <c r="F27" s="16"/>
      <c r="G27" s="16"/>
      <c r="H27" s="60"/>
      <c r="I27" s="16"/>
      <c r="J27" s="57" t="s">
        <v>39</v>
      </c>
      <c r="K27" s="2"/>
      <c r="L27" s="16"/>
      <c r="M27" s="16"/>
      <c r="N27" s="16"/>
      <c r="O27" s="16"/>
      <c r="P27" s="16"/>
    </row>
  </sheetData>
  <sheetProtection/>
  <printOptions gridLines="1" horizontalCentered="1" verticalCentered="1"/>
  <pageMargins left="0.2" right="0.25" top="0.61" bottom="0.1968503937007874" header="0.25" footer="0.32"/>
  <pageSetup firstPageNumber="3" useFirstPageNumber="1" fitToHeight="1" fitToWidth="1" horizontalDpi="300" verticalDpi="300" orientation="landscape" paperSize="9" scale="95" r:id="rId1"/>
  <headerFooter alignWithMargins="0">
    <oddHeader>&amp;L&amp;"Times New Roman,Gras italique"&amp;14&amp;UChallenge de pêche aux carnassiers - 2002-2003
Pareloup 22 et 23 juin 2002&amp;R&amp;"Times New Roman,Gras italique"&amp;14&amp;UChallenge de pêche aux carnassiers - 2002-2003
Pareloup 22 et 23 juin 2002</oddHeader>
    <oddFooter>&amp;L&amp;"Times New Roman,Gras"&amp;U Ne pas oublier de remettre la fiche de controle aux 
organisateurs à 17h30 aux limites de zones&amp;R&amp;"Times New Roman,Gras"&amp;U Ne pas oublier de remettre la fiche de controle aux
 organisateurs à 10h30 aux limites de zones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0"/>
  <sheetViews>
    <sheetView tabSelected="1" zoomScalePageLayoutView="0" workbookViewId="0" topLeftCell="A46">
      <selection activeCell="C60" sqref="C60"/>
    </sheetView>
  </sheetViews>
  <sheetFormatPr defaultColWidth="11.421875" defaultRowHeight="12.75"/>
  <cols>
    <col min="1" max="1" width="7.140625" style="427" customWidth="1"/>
    <col min="2" max="2" width="39.8515625" style="408" customWidth="1"/>
    <col min="3" max="3" width="43.140625" style="414" customWidth="1"/>
    <col min="4" max="4" width="6.57421875" style="466" customWidth="1"/>
    <col min="5" max="5" width="5.57421875" style="149" customWidth="1"/>
    <col min="6" max="6" width="7.7109375" style="147" customWidth="1"/>
    <col min="7" max="7" width="10.7109375" style="0" customWidth="1"/>
    <col min="8" max="8" width="6.57421875" style="151" customWidth="1"/>
    <col min="9" max="9" width="7.421875" style="0" customWidth="1"/>
    <col min="10" max="10" width="7.7109375" style="0" customWidth="1"/>
    <col min="11" max="11" width="5.7109375" style="151" customWidth="1"/>
    <col min="12" max="12" width="7.00390625" style="0" customWidth="1"/>
    <col min="13" max="13" width="8.28125" style="0" customWidth="1"/>
    <col min="14" max="14" width="5.28125" style="151" customWidth="1"/>
    <col min="15" max="15" width="7.140625" style="0" customWidth="1"/>
    <col min="16" max="16" width="6.7109375" style="0" customWidth="1"/>
    <col min="17" max="17" width="4.140625" style="151" customWidth="1"/>
    <col min="18" max="18" width="5.28125" style="0" customWidth="1"/>
    <col min="19" max="19" width="6.7109375" style="151" customWidth="1"/>
    <col min="20" max="20" width="6.7109375" style="92" customWidth="1"/>
    <col min="21" max="21" width="2.7109375" style="92" customWidth="1"/>
    <col min="22" max="22" width="2.28125" style="92" customWidth="1"/>
    <col min="23" max="23" width="8.57421875" style="92" customWidth="1"/>
    <col min="24" max="24" width="3.8515625" style="193" customWidth="1"/>
    <col min="25" max="25" width="6.7109375" style="151" customWidth="1"/>
    <col min="26" max="26" width="9.421875" style="0" customWidth="1"/>
    <col min="27" max="27" width="10.7109375" style="0" customWidth="1"/>
    <col min="28" max="28" width="6.7109375" style="151" customWidth="1"/>
    <col min="29" max="29" width="6.7109375" style="0" customWidth="1"/>
    <col min="30" max="30" width="9.00390625" style="0" customWidth="1"/>
    <col min="31" max="31" width="6.7109375" style="151" customWidth="1"/>
    <col min="32" max="33" width="6.7109375" style="0" customWidth="1"/>
    <col min="34" max="34" width="6.7109375" style="151" customWidth="1"/>
    <col min="35" max="38" width="6.7109375" style="0" customWidth="1"/>
    <col min="39" max="39" width="8.8515625" style="0" customWidth="1"/>
    <col min="40" max="41" width="9.00390625" style="0" customWidth="1"/>
    <col min="42" max="42" width="5.8515625" style="0" customWidth="1"/>
    <col min="43" max="43" width="11.7109375" style="0" customWidth="1"/>
    <col min="46" max="50" width="6.7109375" style="0" customWidth="1"/>
    <col min="51" max="51" width="11.421875" style="145" customWidth="1"/>
  </cols>
  <sheetData>
    <row r="1" spans="1:39" ht="42.75" customHeight="1">
      <c r="A1" s="426"/>
      <c r="C1" s="636" t="s">
        <v>117</v>
      </c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465"/>
      <c r="Z1" s="84"/>
      <c r="AA1" s="84"/>
      <c r="AB1" s="465"/>
      <c r="AC1" s="84"/>
      <c r="AD1" s="84"/>
      <c r="AE1" s="465"/>
      <c r="AF1" s="84"/>
      <c r="AG1" s="84"/>
      <c r="AH1" s="465"/>
      <c r="AI1" s="84"/>
      <c r="AJ1" s="84"/>
      <c r="AK1" s="84"/>
      <c r="AL1" s="84"/>
      <c r="AM1" s="84"/>
    </row>
    <row r="2" spans="1:24" ht="30" customHeight="1">
      <c r="A2" s="42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</row>
    <row r="3" ht="4.5" customHeight="1" thickBot="1">
      <c r="X3" s="191"/>
    </row>
    <row r="4" spans="1:51" s="146" customFormat="1" ht="30.75" customHeight="1" thickBot="1" thickTop="1">
      <c r="A4" s="428"/>
      <c r="B4" s="409"/>
      <c r="C4" s="415"/>
      <c r="D4" s="467"/>
      <c r="E4" s="174"/>
      <c r="F4" s="175"/>
      <c r="G4" s="640" t="s">
        <v>0</v>
      </c>
      <c r="H4" s="640"/>
      <c r="I4" s="64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40"/>
      <c r="V4" s="640"/>
      <c r="W4" s="630"/>
      <c r="X4" s="630"/>
      <c r="Y4" s="629"/>
      <c r="Z4" s="630"/>
      <c r="AA4" s="630"/>
      <c r="AB4" s="520"/>
      <c r="AC4" s="628" t="s">
        <v>1</v>
      </c>
      <c r="AD4" s="628"/>
      <c r="AE4" s="628"/>
      <c r="AF4" s="628"/>
      <c r="AG4" s="628"/>
      <c r="AH4" s="628"/>
      <c r="AI4" s="628"/>
      <c r="AJ4" s="628"/>
      <c r="AK4" s="628"/>
      <c r="AL4" s="628"/>
      <c r="AM4" s="628"/>
      <c r="AN4" s="176"/>
      <c r="AO4" s="176"/>
      <c r="AP4" s="176"/>
      <c r="AQ4" s="177"/>
      <c r="AR4" s="611" t="s">
        <v>44</v>
      </c>
      <c r="AS4" s="612"/>
      <c r="AT4" s="612"/>
      <c r="AU4" s="612"/>
      <c r="AV4" s="612"/>
      <c r="AW4" s="612"/>
      <c r="AX4" s="613"/>
      <c r="AY4" s="605" t="s">
        <v>45</v>
      </c>
    </row>
    <row r="5" spans="1:51" s="1" customFormat="1" ht="21.75" customHeight="1" thickBot="1">
      <c r="A5" s="429"/>
      <c r="B5" s="410"/>
      <c r="C5" s="416"/>
      <c r="D5" s="637" t="s">
        <v>50</v>
      </c>
      <c r="E5" s="643" t="s">
        <v>51</v>
      </c>
      <c r="F5" s="626"/>
      <c r="G5" s="627"/>
      <c r="H5" s="622" t="s">
        <v>52</v>
      </c>
      <c r="I5" s="620"/>
      <c r="J5" s="621"/>
      <c r="K5" s="600" t="s">
        <v>53</v>
      </c>
      <c r="L5" s="631"/>
      <c r="M5" s="632"/>
      <c r="N5" s="600" t="s">
        <v>54</v>
      </c>
      <c r="O5" s="601"/>
      <c r="P5" s="602"/>
      <c r="Q5" s="619" t="s">
        <v>57</v>
      </c>
      <c r="R5" s="620"/>
      <c r="S5" s="621"/>
      <c r="T5" s="93" t="s">
        <v>7</v>
      </c>
      <c r="U5" s="597" t="s">
        <v>60</v>
      </c>
      <c r="V5" s="597" t="s">
        <v>59</v>
      </c>
      <c r="W5" s="91" t="s">
        <v>7</v>
      </c>
      <c r="X5" s="236" t="s">
        <v>2</v>
      </c>
      <c r="Y5" s="625" t="s">
        <v>51</v>
      </c>
      <c r="Z5" s="626"/>
      <c r="AA5" s="627"/>
      <c r="AB5" s="622" t="s">
        <v>52</v>
      </c>
      <c r="AC5" s="620"/>
      <c r="AD5" s="620"/>
      <c r="AE5" s="616" t="s">
        <v>53</v>
      </c>
      <c r="AF5" s="617"/>
      <c r="AG5" s="618"/>
      <c r="AH5" s="600" t="s">
        <v>54</v>
      </c>
      <c r="AI5" s="601"/>
      <c r="AJ5" s="602"/>
      <c r="AK5" s="619" t="s">
        <v>57</v>
      </c>
      <c r="AL5" s="620"/>
      <c r="AM5" s="621"/>
      <c r="AN5" s="93" t="s">
        <v>7</v>
      </c>
      <c r="AO5" s="194"/>
      <c r="AP5" s="194"/>
      <c r="AQ5" s="152" t="s">
        <v>7</v>
      </c>
      <c r="AR5" s="111" t="s">
        <v>7</v>
      </c>
      <c r="AS5" s="167" t="s">
        <v>7</v>
      </c>
      <c r="AT5" s="608" t="s">
        <v>8</v>
      </c>
      <c r="AU5" s="609"/>
      <c r="AV5" s="609"/>
      <c r="AW5" s="609"/>
      <c r="AX5" s="610"/>
      <c r="AY5" s="606"/>
    </row>
    <row r="6" spans="1:51" s="1" customFormat="1" ht="17.25" customHeight="1">
      <c r="A6" s="430" t="s">
        <v>10</v>
      </c>
      <c r="B6" s="411" t="s">
        <v>11</v>
      </c>
      <c r="C6" s="417" t="s">
        <v>12</v>
      </c>
      <c r="D6" s="638"/>
      <c r="E6" s="641" t="s">
        <v>55</v>
      </c>
      <c r="F6" s="584" t="s">
        <v>56</v>
      </c>
      <c r="G6" s="635" t="s">
        <v>14</v>
      </c>
      <c r="H6" s="603" t="s">
        <v>55</v>
      </c>
      <c r="I6" s="584" t="s">
        <v>56</v>
      </c>
      <c r="J6" s="586" t="s">
        <v>14</v>
      </c>
      <c r="K6" s="623" t="s">
        <v>55</v>
      </c>
      <c r="L6" s="592" t="s">
        <v>56</v>
      </c>
      <c r="M6" s="586" t="s">
        <v>14</v>
      </c>
      <c r="N6" s="594" t="s">
        <v>55</v>
      </c>
      <c r="O6" s="592" t="s">
        <v>56</v>
      </c>
      <c r="P6" s="586" t="s">
        <v>14</v>
      </c>
      <c r="Q6" s="594" t="s">
        <v>55</v>
      </c>
      <c r="R6" s="592" t="s">
        <v>56</v>
      </c>
      <c r="S6" s="614" t="s">
        <v>14</v>
      </c>
      <c r="T6" s="94" t="s">
        <v>15</v>
      </c>
      <c r="U6" s="598"/>
      <c r="V6" s="598"/>
      <c r="W6" s="90" t="s">
        <v>14</v>
      </c>
      <c r="X6" s="237" t="s">
        <v>9</v>
      </c>
      <c r="Y6" s="633" t="s">
        <v>55</v>
      </c>
      <c r="Z6" s="584" t="s">
        <v>56</v>
      </c>
      <c r="AA6" s="635" t="s">
        <v>14</v>
      </c>
      <c r="AB6" s="603" t="s">
        <v>55</v>
      </c>
      <c r="AC6" s="584" t="s">
        <v>56</v>
      </c>
      <c r="AD6" s="586" t="s">
        <v>14</v>
      </c>
      <c r="AE6" s="594" t="s">
        <v>55</v>
      </c>
      <c r="AF6" s="584" t="s">
        <v>56</v>
      </c>
      <c r="AG6" s="586" t="s">
        <v>14</v>
      </c>
      <c r="AH6" s="594" t="s">
        <v>55</v>
      </c>
      <c r="AI6" s="584" t="s">
        <v>56</v>
      </c>
      <c r="AJ6" s="586" t="s">
        <v>14</v>
      </c>
      <c r="AK6" s="594" t="s">
        <v>55</v>
      </c>
      <c r="AL6" s="584" t="s">
        <v>56</v>
      </c>
      <c r="AM6" s="586" t="s">
        <v>14</v>
      </c>
      <c r="AN6" s="94" t="s">
        <v>15</v>
      </c>
      <c r="AO6" s="195" t="s">
        <v>60</v>
      </c>
      <c r="AP6" s="195" t="s">
        <v>59</v>
      </c>
      <c r="AQ6" s="153" t="s">
        <v>14</v>
      </c>
      <c r="AR6" s="112" t="s">
        <v>15</v>
      </c>
      <c r="AS6" s="157" t="s">
        <v>14</v>
      </c>
      <c r="AT6" s="581" t="s">
        <v>16</v>
      </c>
      <c r="AU6" s="582"/>
      <c r="AV6" s="582"/>
      <c r="AW6" s="582"/>
      <c r="AX6" s="583"/>
      <c r="AY6" s="606"/>
    </row>
    <row r="7" spans="1:51" s="1" customFormat="1" ht="17.25" customHeight="1" thickBot="1">
      <c r="A7" s="430"/>
      <c r="B7" s="410"/>
      <c r="C7" s="418"/>
      <c r="D7" s="639"/>
      <c r="E7" s="642"/>
      <c r="F7" s="585"/>
      <c r="G7" s="587"/>
      <c r="H7" s="604"/>
      <c r="I7" s="585"/>
      <c r="J7" s="587"/>
      <c r="K7" s="624"/>
      <c r="L7" s="593"/>
      <c r="M7" s="587"/>
      <c r="N7" s="595"/>
      <c r="O7" s="593"/>
      <c r="P7" s="587"/>
      <c r="Q7" s="595"/>
      <c r="R7" s="593"/>
      <c r="S7" s="615"/>
      <c r="T7" s="101" t="s">
        <v>19</v>
      </c>
      <c r="U7" s="599"/>
      <c r="V7" s="599"/>
      <c r="W7" s="102" t="s">
        <v>19</v>
      </c>
      <c r="X7" s="238" t="s">
        <v>20</v>
      </c>
      <c r="Y7" s="634"/>
      <c r="Z7" s="585"/>
      <c r="AA7" s="587"/>
      <c r="AB7" s="604"/>
      <c r="AC7" s="585"/>
      <c r="AD7" s="587"/>
      <c r="AE7" s="595"/>
      <c r="AF7" s="585"/>
      <c r="AG7" s="587"/>
      <c r="AH7" s="595"/>
      <c r="AI7" s="585"/>
      <c r="AJ7" s="587"/>
      <c r="AK7" s="595"/>
      <c r="AL7" s="585"/>
      <c r="AM7" s="587"/>
      <c r="AN7" s="101" t="s">
        <v>21</v>
      </c>
      <c r="AO7" s="196"/>
      <c r="AP7" s="196"/>
      <c r="AQ7" s="154" t="s">
        <v>21</v>
      </c>
      <c r="AR7" s="113" t="s">
        <v>22</v>
      </c>
      <c r="AS7" s="158" t="s">
        <v>22</v>
      </c>
      <c r="AT7" s="197" t="s">
        <v>17</v>
      </c>
      <c r="AU7" s="107" t="s">
        <v>18</v>
      </c>
      <c r="AV7" s="107" t="s">
        <v>42</v>
      </c>
      <c r="AW7" s="198" t="s">
        <v>46</v>
      </c>
      <c r="AX7" s="199" t="s">
        <v>47</v>
      </c>
      <c r="AY7" s="607"/>
    </row>
    <row r="8" spans="1:51" s="344" customFormat="1" ht="38.25" customHeight="1" thickBot="1">
      <c r="A8" s="487">
        <v>15</v>
      </c>
      <c r="B8" s="434" t="s">
        <v>93</v>
      </c>
      <c r="C8" s="479" t="s">
        <v>120</v>
      </c>
      <c r="D8" s="480" t="s">
        <v>64</v>
      </c>
      <c r="E8" s="203"/>
      <c r="F8" s="204"/>
      <c r="G8" s="335">
        <f aca="true" t="shared" si="0" ref="G8:G39">F8*3</f>
        <v>0</v>
      </c>
      <c r="H8" s="336">
        <v>5</v>
      </c>
      <c r="I8" s="208">
        <f>56+56+50+75.5+54</f>
        <v>291.5</v>
      </c>
      <c r="J8" s="337">
        <f aca="true" t="shared" si="1" ref="J8:J39">I8*3</f>
        <v>874.5</v>
      </c>
      <c r="K8" s="338"/>
      <c r="L8" s="208"/>
      <c r="M8" s="337">
        <f aca="true" t="shared" si="2" ref="M8:M39">L8*2</f>
        <v>0</v>
      </c>
      <c r="N8" s="339"/>
      <c r="O8" s="208"/>
      <c r="P8" s="340">
        <f aca="true" t="shared" si="3" ref="P8:P39">O8*1</f>
        <v>0</v>
      </c>
      <c r="Q8" s="338"/>
      <c r="R8" s="208"/>
      <c r="S8" s="337">
        <f aca="true" t="shared" si="4" ref="S8:S39">R8*2</f>
        <v>0</v>
      </c>
      <c r="T8" s="207">
        <f aca="true" t="shared" si="5" ref="T8:T39">E8+H8+K8+N8+Q8</f>
        <v>5</v>
      </c>
      <c r="U8" s="207"/>
      <c r="V8" s="207"/>
      <c r="W8" s="208">
        <f aca="true" t="shared" si="6" ref="W8:W39">(G8+J8+M8+P8+S8)-V8+U8</f>
        <v>874.5</v>
      </c>
      <c r="X8" s="320">
        <v>5</v>
      </c>
      <c r="Y8" s="341"/>
      <c r="Z8" s="324"/>
      <c r="AA8" s="335">
        <f aca="true" t="shared" si="7" ref="AA8:AA39">Z8*3</f>
        <v>0</v>
      </c>
      <c r="AB8" s="336">
        <v>4</v>
      </c>
      <c r="AC8" s="208">
        <f>77+57+50+67</f>
        <v>251</v>
      </c>
      <c r="AD8" s="337">
        <f aca="true" t="shared" si="8" ref="AD8:AD39">AC8*3</f>
        <v>753</v>
      </c>
      <c r="AE8" s="338">
        <v>1</v>
      </c>
      <c r="AF8" s="208">
        <v>28</v>
      </c>
      <c r="AG8" s="337">
        <f aca="true" t="shared" si="9" ref="AG8:AG39">AF8*2</f>
        <v>56</v>
      </c>
      <c r="AH8" s="339"/>
      <c r="AI8" s="208"/>
      <c r="AJ8" s="337">
        <f aca="true" t="shared" si="10" ref="AJ8:AJ39">AI8*1</f>
        <v>0</v>
      </c>
      <c r="AK8" s="338"/>
      <c r="AL8" s="208"/>
      <c r="AM8" s="337">
        <f aca="true" t="shared" si="11" ref="AM8:AM39">AL8*2</f>
        <v>0</v>
      </c>
      <c r="AN8" s="207">
        <f aca="true" t="shared" si="12" ref="AN8:AN39">SUM(Y8+AB8+AE8+AH8+AK8)</f>
        <v>5</v>
      </c>
      <c r="AO8" s="207"/>
      <c r="AP8" s="207"/>
      <c r="AQ8" s="208">
        <f aca="true" t="shared" si="13" ref="AQ8:AQ39">SUM(AA8+AD8+AG8+AJ8+AM8)-AP8+AO8</f>
        <v>809</v>
      </c>
      <c r="AR8" s="203">
        <f aca="true" t="shared" si="14" ref="AR8:AR39">SUM(T8+AN8)</f>
        <v>10</v>
      </c>
      <c r="AS8" s="204">
        <f aca="true" t="shared" si="15" ref="AS8:AS39">SUM(W8+AQ8)</f>
        <v>1683.5</v>
      </c>
      <c r="AT8" s="453">
        <f aca="true" t="shared" si="16" ref="AT8:AT39">SUM(H8+AB8)</f>
        <v>9</v>
      </c>
      <c r="AU8" s="454">
        <f aca="true" t="shared" si="17" ref="AU8:AU39">SUM(K8+AE8)</f>
        <v>1</v>
      </c>
      <c r="AV8" s="454">
        <f aca="true" t="shared" si="18" ref="AV8:AV39">SUM(E8+Y8)</f>
        <v>0</v>
      </c>
      <c r="AW8" s="454">
        <f aca="true" t="shared" si="19" ref="AW8:AW39">SUM(Q8+AK8)</f>
        <v>0</v>
      </c>
      <c r="AX8" s="455">
        <f aca="true" t="shared" si="20" ref="AX8:AX39">SUM(N8+AH8)</f>
        <v>0</v>
      </c>
      <c r="AY8" s="313"/>
    </row>
    <row r="9" spans="1:51" s="344" customFormat="1" ht="29.25" customHeight="1" thickBot="1">
      <c r="A9" s="478">
        <v>75</v>
      </c>
      <c r="B9" s="434" t="s">
        <v>130</v>
      </c>
      <c r="C9" s="481" t="s">
        <v>131</v>
      </c>
      <c r="D9" s="507" t="s">
        <v>62</v>
      </c>
      <c r="E9" s="420"/>
      <c r="F9" s="324"/>
      <c r="G9" s="335">
        <f t="shared" si="0"/>
        <v>0</v>
      </c>
      <c r="H9" s="336">
        <v>6</v>
      </c>
      <c r="I9" s="322">
        <f>53+57+82+56+57+55.5</f>
        <v>360.5</v>
      </c>
      <c r="J9" s="337">
        <f t="shared" si="1"/>
        <v>1081.5</v>
      </c>
      <c r="K9" s="338"/>
      <c r="L9" s="322"/>
      <c r="M9" s="337">
        <f t="shared" si="2"/>
        <v>0</v>
      </c>
      <c r="N9" s="339"/>
      <c r="O9" s="322"/>
      <c r="P9" s="337">
        <f t="shared" si="3"/>
        <v>0</v>
      </c>
      <c r="Q9" s="338"/>
      <c r="R9" s="322"/>
      <c r="S9" s="337">
        <f t="shared" si="4"/>
        <v>0</v>
      </c>
      <c r="T9" s="207">
        <f t="shared" si="5"/>
        <v>6</v>
      </c>
      <c r="U9" s="207"/>
      <c r="V9" s="207"/>
      <c r="W9" s="208">
        <f t="shared" si="6"/>
        <v>1081.5</v>
      </c>
      <c r="X9" s="321">
        <v>2</v>
      </c>
      <c r="Y9" s="341"/>
      <c r="Z9" s="324"/>
      <c r="AA9" s="335">
        <f t="shared" si="7"/>
        <v>0</v>
      </c>
      <c r="AB9" s="336">
        <v>3</v>
      </c>
      <c r="AC9" s="322">
        <f>51+54+53</f>
        <v>158</v>
      </c>
      <c r="AD9" s="337">
        <f t="shared" si="8"/>
        <v>474</v>
      </c>
      <c r="AE9" s="338"/>
      <c r="AF9" s="322"/>
      <c r="AG9" s="337">
        <f t="shared" si="9"/>
        <v>0</v>
      </c>
      <c r="AH9" s="339"/>
      <c r="AI9" s="322"/>
      <c r="AJ9" s="337">
        <f t="shared" si="10"/>
        <v>0</v>
      </c>
      <c r="AK9" s="338"/>
      <c r="AL9" s="322"/>
      <c r="AM9" s="337">
        <f t="shared" si="11"/>
        <v>0</v>
      </c>
      <c r="AN9" s="207">
        <f t="shared" si="12"/>
        <v>3</v>
      </c>
      <c r="AO9" s="207"/>
      <c r="AP9" s="207"/>
      <c r="AQ9" s="208">
        <f t="shared" si="13"/>
        <v>474</v>
      </c>
      <c r="AR9" s="203">
        <f t="shared" si="14"/>
        <v>9</v>
      </c>
      <c r="AS9" s="204">
        <f t="shared" si="15"/>
        <v>1555.5</v>
      </c>
      <c r="AT9" s="351">
        <f t="shared" si="16"/>
        <v>9</v>
      </c>
      <c r="AU9" s="318">
        <f t="shared" si="17"/>
        <v>0</v>
      </c>
      <c r="AV9" s="318">
        <f t="shared" si="18"/>
        <v>0</v>
      </c>
      <c r="AW9" s="318">
        <f t="shared" si="19"/>
        <v>0</v>
      </c>
      <c r="AX9" s="352">
        <f t="shared" si="20"/>
        <v>0</v>
      </c>
      <c r="AY9" s="456"/>
    </row>
    <row r="10" spans="1:51" s="566" customFormat="1" ht="29.25" customHeight="1" thickBot="1">
      <c r="A10" s="543">
        <v>28</v>
      </c>
      <c r="B10" s="544" t="s">
        <v>170</v>
      </c>
      <c r="C10" s="545" t="s">
        <v>85</v>
      </c>
      <c r="D10" s="546" t="s">
        <v>77</v>
      </c>
      <c r="E10" s="547"/>
      <c r="F10" s="548"/>
      <c r="G10" s="549">
        <f t="shared" si="0"/>
        <v>0</v>
      </c>
      <c r="H10" s="550">
        <v>4</v>
      </c>
      <c r="I10" s="551">
        <f>58.5+62.5+62.5+51</f>
        <v>234.5</v>
      </c>
      <c r="J10" s="552">
        <f t="shared" si="1"/>
        <v>703.5</v>
      </c>
      <c r="K10" s="553">
        <v>5</v>
      </c>
      <c r="L10" s="551">
        <f>31+45+28.5+25.5+35</f>
        <v>165</v>
      </c>
      <c r="M10" s="552">
        <f t="shared" si="2"/>
        <v>330</v>
      </c>
      <c r="N10" s="554">
        <v>1</v>
      </c>
      <c r="O10" s="551">
        <v>111</v>
      </c>
      <c r="P10" s="555">
        <f t="shared" si="3"/>
        <v>111</v>
      </c>
      <c r="Q10" s="553"/>
      <c r="R10" s="551"/>
      <c r="S10" s="552">
        <f t="shared" si="4"/>
        <v>0</v>
      </c>
      <c r="T10" s="556">
        <f t="shared" si="5"/>
        <v>10</v>
      </c>
      <c r="U10" s="556"/>
      <c r="V10" s="556"/>
      <c r="W10" s="557">
        <f t="shared" si="6"/>
        <v>1144.5</v>
      </c>
      <c r="X10" s="558">
        <v>1</v>
      </c>
      <c r="Y10" s="559"/>
      <c r="Z10" s="548"/>
      <c r="AA10" s="549">
        <f t="shared" si="7"/>
        <v>0</v>
      </c>
      <c r="AB10" s="550">
        <v>2</v>
      </c>
      <c r="AC10" s="551">
        <f>52+50</f>
        <v>102</v>
      </c>
      <c r="AD10" s="552">
        <f t="shared" si="8"/>
        <v>306</v>
      </c>
      <c r="AE10" s="553"/>
      <c r="AF10" s="551"/>
      <c r="AG10" s="552">
        <f t="shared" si="9"/>
        <v>0</v>
      </c>
      <c r="AH10" s="554"/>
      <c r="AI10" s="551"/>
      <c r="AJ10" s="552">
        <f t="shared" si="10"/>
        <v>0</v>
      </c>
      <c r="AK10" s="553"/>
      <c r="AL10" s="551"/>
      <c r="AM10" s="552">
        <f t="shared" si="11"/>
        <v>0</v>
      </c>
      <c r="AN10" s="556">
        <f t="shared" si="12"/>
        <v>2</v>
      </c>
      <c r="AO10" s="556">
        <v>100</v>
      </c>
      <c r="AP10" s="556"/>
      <c r="AQ10" s="557">
        <f t="shared" si="13"/>
        <v>406</v>
      </c>
      <c r="AR10" s="560">
        <f t="shared" si="14"/>
        <v>12</v>
      </c>
      <c r="AS10" s="561">
        <f t="shared" si="15"/>
        <v>1550.5</v>
      </c>
      <c r="AT10" s="562">
        <f t="shared" si="16"/>
        <v>6</v>
      </c>
      <c r="AU10" s="563">
        <f t="shared" si="17"/>
        <v>5</v>
      </c>
      <c r="AV10" s="563">
        <f t="shared" si="18"/>
        <v>0</v>
      </c>
      <c r="AW10" s="563">
        <f t="shared" si="19"/>
        <v>0</v>
      </c>
      <c r="AX10" s="564">
        <f t="shared" si="20"/>
        <v>1</v>
      </c>
      <c r="AY10" s="565"/>
    </row>
    <row r="11" spans="1:51" s="566" customFormat="1" ht="41.25" customHeight="1" thickBot="1">
      <c r="A11" s="573">
        <v>64</v>
      </c>
      <c r="B11" s="568" t="s">
        <v>135</v>
      </c>
      <c r="C11" s="574" t="s">
        <v>81</v>
      </c>
      <c r="D11" s="575" t="s">
        <v>108</v>
      </c>
      <c r="E11" s="547"/>
      <c r="F11" s="548"/>
      <c r="G11" s="549">
        <f t="shared" si="0"/>
        <v>0</v>
      </c>
      <c r="H11" s="550">
        <v>4</v>
      </c>
      <c r="I11" s="551">
        <f>95+65+55+53</f>
        <v>268</v>
      </c>
      <c r="J11" s="552">
        <f t="shared" si="1"/>
        <v>804</v>
      </c>
      <c r="K11" s="553">
        <v>1</v>
      </c>
      <c r="L11" s="551">
        <v>43</v>
      </c>
      <c r="M11" s="552">
        <f t="shared" si="2"/>
        <v>86</v>
      </c>
      <c r="N11" s="554"/>
      <c r="O11" s="551"/>
      <c r="P11" s="552">
        <f t="shared" si="3"/>
        <v>0</v>
      </c>
      <c r="Q11" s="553"/>
      <c r="R11" s="551"/>
      <c r="S11" s="552">
        <f t="shared" si="4"/>
        <v>0</v>
      </c>
      <c r="T11" s="556">
        <f t="shared" si="5"/>
        <v>5</v>
      </c>
      <c r="U11" s="556"/>
      <c r="V11" s="556"/>
      <c r="W11" s="557">
        <f t="shared" si="6"/>
        <v>890</v>
      </c>
      <c r="X11" s="558">
        <v>4</v>
      </c>
      <c r="Y11" s="559"/>
      <c r="Z11" s="548"/>
      <c r="AA11" s="549">
        <f t="shared" si="7"/>
        <v>0</v>
      </c>
      <c r="AB11" s="550">
        <v>1</v>
      </c>
      <c r="AC11" s="551">
        <v>50</v>
      </c>
      <c r="AD11" s="552">
        <f t="shared" si="8"/>
        <v>150</v>
      </c>
      <c r="AE11" s="553"/>
      <c r="AF11" s="551"/>
      <c r="AG11" s="552">
        <f t="shared" si="9"/>
        <v>0</v>
      </c>
      <c r="AH11" s="554"/>
      <c r="AI11" s="551"/>
      <c r="AJ11" s="552">
        <f t="shared" si="10"/>
        <v>0</v>
      </c>
      <c r="AK11" s="553"/>
      <c r="AL11" s="551"/>
      <c r="AM11" s="552">
        <f t="shared" si="11"/>
        <v>0</v>
      </c>
      <c r="AN11" s="556">
        <f t="shared" si="12"/>
        <v>1</v>
      </c>
      <c r="AO11" s="556">
        <v>100</v>
      </c>
      <c r="AP11" s="556"/>
      <c r="AQ11" s="557">
        <f t="shared" si="13"/>
        <v>250</v>
      </c>
      <c r="AR11" s="560">
        <f t="shared" si="14"/>
        <v>6</v>
      </c>
      <c r="AS11" s="561">
        <f t="shared" si="15"/>
        <v>1140</v>
      </c>
      <c r="AT11" s="562">
        <f t="shared" si="16"/>
        <v>5</v>
      </c>
      <c r="AU11" s="563">
        <f t="shared" si="17"/>
        <v>1</v>
      </c>
      <c r="AV11" s="563">
        <f t="shared" si="18"/>
        <v>0</v>
      </c>
      <c r="AW11" s="563">
        <f t="shared" si="19"/>
        <v>0</v>
      </c>
      <c r="AX11" s="564">
        <f t="shared" si="20"/>
        <v>0</v>
      </c>
      <c r="AY11" s="572"/>
    </row>
    <row r="12" spans="1:51" s="344" customFormat="1" ht="33" customHeight="1" thickBot="1">
      <c r="A12" s="526">
        <v>70</v>
      </c>
      <c r="B12" s="434" t="s">
        <v>145</v>
      </c>
      <c r="C12" s="479" t="s">
        <v>146</v>
      </c>
      <c r="D12" s="535" t="s">
        <v>147</v>
      </c>
      <c r="E12" s="422"/>
      <c r="F12" s="324"/>
      <c r="G12" s="335">
        <f t="shared" si="0"/>
        <v>0</v>
      </c>
      <c r="H12" s="336">
        <v>5</v>
      </c>
      <c r="I12" s="322">
        <f>64+57+67+57+58.5</f>
        <v>303.5</v>
      </c>
      <c r="J12" s="337">
        <f t="shared" si="1"/>
        <v>910.5</v>
      </c>
      <c r="K12" s="338"/>
      <c r="L12" s="322"/>
      <c r="M12" s="337">
        <f t="shared" si="2"/>
        <v>0</v>
      </c>
      <c r="N12" s="339"/>
      <c r="O12" s="322"/>
      <c r="P12" s="345">
        <f t="shared" si="3"/>
        <v>0</v>
      </c>
      <c r="Q12" s="338"/>
      <c r="R12" s="322"/>
      <c r="S12" s="337">
        <f t="shared" si="4"/>
        <v>0</v>
      </c>
      <c r="T12" s="207">
        <f t="shared" si="5"/>
        <v>5</v>
      </c>
      <c r="U12" s="207"/>
      <c r="V12" s="207"/>
      <c r="W12" s="208">
        <f t="shared" si="6"/>
        <v>910.5</v>
      </c>
      <c r="X12" s="321">
        <v>3</v>
      </c>
      <c r="Y12" s="357"/>
      <c r="Z12" s="355"/>
      <c r="AA12" s="335">
        <f t="shared" si="7"/>
        <v>0</v>
      </c>
      <c r="AB12" s="336">
        <v>1</v>
      </c>
      <c r="AC12" s="322">
        <v>69</v>
      </c>
      <c r="AD12" s="337">
        <f t="shared" si="8"/>
        <v>207</v>
      </c>
      <c r="AE12" s="338"/>
      <c r="AF12" s="322"/>
      <c r="AG12" s="337">
        <f t="shared" si="9"/>
        <v>0</v>
      </c>
      <c r="AH12" s="339"/>
      <c r="AI12" s="322"/>
      <c r="AJ12" s="337">
        <f t="shared" si="10"/>
        <v>0</v>
      </c>
      <c r="AK12" s="338"/>
      <c r="AL12" s="322"/>
      <c r="AM12" s="337">
        <f t="shared" si="11"/>
        <v>0</v>
      </c>
      <c r="AN12" s="207">
        <f t="shared" si="12"/>
        <v>1</v>
      </c>
      <c r="AO12" s="207"/>
      <c r="AP12" s="207"/>
      <c r="AQ12" s="208">
        <f t="shared" si="13"/>
        <v>207</v>
      </c>
      <c r="AR12" s="203">
        <f t="shared" si="14"/>
        <v>6</v>
      </c>
      <c r="AS12" s="204">
        <f t="shared" si="15"/>
        <v>1117.5</v>
      </c>
      <c r="AT12" s="351">
        <f t="shared" si="16"/>
        <v>6</v>
      </c>
      <c r="AU12" s="318">
        <f t="shared" si="17"/>
        <v>0</v>
      </c>
      <c r="AV12" s="318">
        <f t="shared" si="18"/>
        <v>0</v>
      </c>
      <c r="AW12" s="318">
        <f t="shared" si="19"/>
        <v>0</v>
      </c>
      <c r="AX12" s="352">
        <f t="shared" si="20"/>
        <v>0</v>
      </c>
      <c r="AY12" s="323"/>
    </row>
    <row r="13" spans="1:51" s="344" customFormat="1" ht="37.5" customHeight="1" thickBot="1">
      <c r="A13" s="487">
        <v>74</v>
      </c>
      <c r="B13" s="434" t="s">
        <v>142</v>
      </c>
      <c r="C13" s="479" t="s">
        <v>143</v>
      </c>
      <c r="D13" s="480" t="s">
        <v>144</v>
      </c>
      <c r="E13" s="421"/>
      <c r="F13" s="324"/>
      <c r="G13" s="335">
        <f t="shared" si="0"/>
        <v>0</v>
      </c>
      <c r="H13" s="336">
        <v>4</v>
      </c>
      <c r="I13" s="322">
        <f>51+52+64+68</f>
        <v>235</v>
      </c>
      <c r="J13" s="337">
        <f t="shared" si="1"/>
        <v>705</v>
      </c>
      <c r="K13" s="338"/>
      <c r="L13" s="322"/>
      <c r="M13" s="337">
        <f t="shared" si="2"/>
        <v>0</v>
      </c>
      <c r="N13" s="339"/>
      <c r="O13" s="322"/>
      <c r="P13" s="340">
        <f t="shared" si="3"/>
        <v>0</v>
      </c>
      <c r="Q13" s="338"/>
      <c r="R13" s="322"/>
      <c r="S13" s="337">
        <f t="shared" si="4"/>
        <v>0</v>
      </c>
      <c r="T13" s="207">
        <f t="shared" si="5"/>
        <v>4</v>
      </c>
      <c r="U13" s="207"/>
      <c r="V13" s="207"/>
      <c r="W13" s="208">
        <f t="shared" si="6"/>
        <v>705</v>
      </c>
      <c r="X13" s="320">
        <v>6</v>
      </c>
      <c r="Y13" s="341"/>
      <c r="Z13" s="324"/>
      <c r="AA13" s="335">
        <f t="shared" si="7"/>
        <v>0</v>
      </c>
      <c r="AB13" s="336"/>
      <c r="AC13" s="322"/>
      <c r="AD13" s="337">
        <f t="shared" si="8"/>
        <v>0</v>
      </c>
      <c r="AE13" s="338"/>
      <c r="AF13" s="322"/>
      <c r="AG13" s="337">
        <f t="shared" si="9"/>
        <v>0</v>
      </c>
      <c r="AH13" s="339"/>
      <c r="AI13" s="322"/>
      <c r="AJ13" s="337">
        <f t="shared" si="10"/>
        <v>0</v>
      </c>
      <c r="AK13" s="338"/>
      <c r="AL13" s="322"/>
      <c r="AM13" s="337">
        <f t="shared" si="11"/>
        <v>0</v>
      </c>
      <c r="AN13" s="207">
        <f t="shared" si="12"/>
        <v>0</v>
      </c>
      <c r="AO13" s="207"/>
      <c r="AP13" s="207"/>
      <c r="AQ13" s="208">
        <f t="shared" si="13"/>
        <v>0</v>
      </c>
      <c r="AR13" s="203">
        <f t="shared" si="14"/>
        <v>4</v>
      </c>
      <c r="AS13" s="204">
        <f t="shared" si="15"/>
        <v>705</v>
      </c>
      <c r="AT13" s="351">
        <f t="shared" si="16"/>
        <v>4</v>
      </c>
      <c r="AU13" s="318">
        <f t="shared" si="17"/>
        <v>0</v>
      </c>
      <c r="AV13" s="318">
        <f t="shared" si="18"/>
        <v>0</v>
      </c>
      <c r="AW13" s="318">
        <f t="shared" si="19"/>
        <v>0</v>
      </c>
      <c r="AX13" s="352">
        <f t="shared" si="20"/>
        <v>0</v>
      </c>
      <c r="AY13" s="451"/>
    </row>
    <row r="14" spans="1:51" s="344" customFormat="1" ht="33.75" customHeight="1" thickBot="1">
      <c r="A14" s="478">
        <v>12</v>
      </c>
      <c r="B14" s="434"/>
      <c r="C14" s="489" t="s">
        <v>118</v>
      </c>
      <c r="D14" s="490" t="s">
        <v>61</v>
      </c>
      <c r="E14" s="420"/>
      <c r="F14" s="457"/>
      <c r="G14" s="335">
        <f t="shared" si="0"/>
        <v>0</v>
      </c>
      <c r="H14" s="457">
        <v>1</v>
      </c>
      <c r="I14" s="380">
        <v>87</v>
      </c>
      <c r="J14" s="337">
        <f t="shared" si="1"/>
        <v>261</v>
      </c>
      <c r="K14" s="358">
        <v>1</v>
      </c>
      <c r="L14" s="458">
        <v>25</v>
      </c>
      <c r="M14" s="337">
        <f t="shared" si="2"/>
        <v>50</v>
      </c>
      <c r="N14" s="459"/>
      <c r="O14" s="458"/>
      <c r="P14" s="345">
        <f t="shared" si="3"/>
        <v>0</v>
      </c>
      <c r="Q14" s="358"/>
      <c r="R14" s="458"/>
      <c r="S14" s="337">
        <f t="shared" si="4"/>
        <v>0</v>
      </c>
      <c r="T14" s="207">
        <f t="shared" si="5"/>
        <v>2</v>
      </c>
      <c r="U14" s="460"/>
      <c r="V14" s="460"/>
      <c r="W14" s="208">
        <f t="shared" si="6"/>
        <v>311</v>
      </c>
      <c r="X14" s="320">
        <v>8</v>
      </c>
      <c r="Y14" s="357"/>
      <c r="Z14" s="457"/>
      <c r="AA14" s="335">
        <f t="shared" si="7"/>
        <v>0</v>
      </c>
      <c r="AB14" s="457">
        <v>2</v>
      </c>
      <c r="AC14" s="458">
        <f>56+56</f>
        <v>112</v>
      </c>
      <c r="AD14" s="337">
        <f t="shared" si="8"/>
        <v>336</v>
      </c>
      <c r="AE14" s="358"/>
      <c r="AF14" s="458"/>
      <c r="AG14" s="337">
        <f t="shared" si="9"/>
        <v>0</v>
      </c>
      <c r="AH14" s="459"/>
      <c r="AI14" s="380"/>
      <c r="AJ14" s="337">
        <f t="shared" si="10"/>
        <v>0</v>
      </c>
      <c r="AK14" s="358"/>
      <c r="AL14" s="458"/>
      <c r="AM14" s="337">
        <f t="shared" si="11"/>
        <v>0</v>
      </c>
      <c r="AN14" s="207">
        <f t="shared" si="12"/>
        <v>2</v>
      </c>
      <c r="AO14" s="460"/>
      <c r="AP14" s="460"/>
      <c r="AQ14" s="208">
        <f t="shared" si="13"/>
        <v>336</v>
      </c>
      <c r="AR14" s="203">
        <f t="shared" si="14"/>
        <v>4</v>
      </c>
      <c r="AS14" s="204">
        <f t="shared" si="15"/>
        <v>647</v>
      </c>
      <c r="AT14" s="351">
        <f t="shared" si="16"/>
        <v>3</v>
      </c>
      <c r="AU14" s="318">
        <f t="shared" si="17"/>
        <v>1</v>
      </c>
      <c r="AV14" s="318">
        <f t="shared" si="18"/>
        <v>0</v>
      </c>
      <c r="AW14" s="318">
        <f t="shared" si="19"/>
        <v>0</v>
      </c>
      <c r="AX14" s="352">
        <f t="shared" si="20"/>
        <v>0</v>
      </c>
      <c r="AY14" s="323"/>
    </row>
    <row r="15" spans="1:51" s="344" customFormat="1" ht="37.5" customHeight="1" thickBot="1">
      <c r="A15" s="530">
        <v>4</v>
      </c>
      <c r="B15" s="435" t="s">
        <v>91</v>
      </c>
      <c r="C15" s="529" t="s">
        <v>70</v>
      </c>
      <c r="D15" s="509" t="s">
        <v>71</v>
      </c>
      <c r="E15" s="421"/>
      <c r="F15" s="324"/>
      <c r="G15" s="335">
        <f t="shared" si="0"/>
        <v>0</v>
      </c>
      <c r="H15" s="336"/>
      <c r="I15" s="322"/>
      <c r="J15" s="337">
        <f t="shared" si="1"/>
        <v>0</v>
      </c>
      <c r="K15" s="338">
        <v>4</v>
      </c>
      <c r="L15" s="322">
        <f>25+25.5+26.5+31.5</f>
        <v>108.5</v>
      </c>
      <c r="M15" s="337">
        <f t="shared" si="2"/>
        <v>217</v>
      </c>
      <c r="N15" s="339"/>
      <c r="O15" s="318"/>
      <c r="P15" s="340">
        <f t="shared" si="3"/>
        <v>0</v>
      </c>
      <c r="Q15" s="338"/>
      <c r="R15" s="322"/>
      <c r="S15" s="337">
        <f t="shared" si="4"/>
        <v>0</v>
      </c>
      <c r="T15" s="207">
        <f t="shared" si="5"/>
        <v>4</v>
      </c>
      <c r="U15" s="207"/>
      <c r="V15" s="207"/>
      <c r="W15" s="208">
        <f t="shared" si="6"/>
        <v>217</v>
      </c>
      <c r="X15" s="321">
        <v>14</v>
      </c>
      <c r="Y15" s="341"/>
      <c r="Z15" s="324"/>
      <c r="AA15" s="335">
        <f t="shared" si="7"/>
        <v>0</v>
      </c>
      <c r="AB15" s="336">
        <v>2</v>
      </c>
      <c r="AC15" s="322">
        <f>58+63</f>
        <v>121</v>
      </c>
      <c r="AD15" s="337">
        <f t="shared" si="8"/>
        <v>363</v>
      </c>
      <c r="AE15" s="338"/>
      <c r="AF15" s="322"/>
      <c r="AG15" s="337">
        <f t="shared" si="9"/>
        <v>0</v>
      </c>
      <c r="AH15" s="339"/>
      <c r="AI15" s="322"/>
      <c r="AJ15" s="337">
        <f t="shared" si="10"/>
        <v>0</v>
      </c>
      <c r="AK15" s="338"/>
      <c r="AL15" s="322"/>
      <c r="AM15" s="337">
        <f t="shared" si="11"/>
        <v>0</v>
      </c>
      <c r="AN15" s="207">
        <f t="shared" si="12"/>
        <v>2</v>
      </c>
      <c r="AO15" s="207"/>
      <c r="AP15" s="207"/>
      <c r="AQ15" s="208">
        <f t="shared" si="13"/>
        <v>363</v>
      </c>
      <c r="AR15" s="203">
        <f t="shared" si="14"/>
        <v>6</v>
      </c>
      <c r="AS15" s="204">
        <f t="shared" si="15"/>
        <v>580</v>
      </c>
      <c r="AT15" s="351">
        <f t="shared" si="16"/>
        <v>2</v>
      </c>
      <c r="AU15" s="318">
        <f t="shared" si="17"/>
        <v>4</v>
      </c>
      <c r="AV15" s="318">
        <f t="shared" si="18"/>
        <v>0</v>
      </c>
      <c r="AW15" s="318">
        <f t="shared" si="19"/>
        <v>0</v>
      </c>
      <c r="AX15" s="352">
        <f t="shared" si="20"/>
        <v>0</v>
      </c>
      <c r="AY15" s="323"/>
    </row>
    <row r="16" spans="1:51" s="344" customFormat="1" ht="42" customHeight="1" thickBot="1">
      <c r="A16" s="478">
        <v>23</v>
      </c>
      <c r="B16" s="434"/>
      <c r="C16" s="479" t="s">
        <v>115</v>
      </c>
      <c r="D16" s="480" t="s">
        <v>64</v>
      </c>
      <c r="E16" s="421"/>
      <c r="F16" s="324"/>
      <c r="G16" s="335">
        <f t="shared" si="0"/>
        <v>0</v>
      </c>
      <c r="H16" s="336"/>
      <c r="I16" s="322"/>
      <c r="J16" s="337">
        <f t="shared" si="1"/>
        <v>0</v>
      </c>
      <c r="K16" s="338"/>
      <c r="L16" s="322"/>
      <c r="M16" s="337">
        <f t="shared" si="2"/>
        <v>0</v>
      </c>
      <c r="N16" s="339"/>
      <c r="O16" s="322"/>
      <c r="P16" s="338">
        <f t="shared" si="3"/>
        <v>0</v>
      </c>
      <c r="Q16" s="353"/>
      <c r="R16" s="322"/>
      <c r="S16" s="337">
        <f t="shared" si="4"/>
        <v>0</v>
      </c>
      <c r="T16" s="207">
        <f t="shared" si="5"/>
        <v>0</v>
      </c>
      <c r="U16" s="207"/>
      <c r="V16" s="207"/>
      <c r="W16" s="208">
        <f t="shared" si="6"/>
        <v>0</v>
      </c>
      <c r="X16" s="320">
        <v>33</v>
      </c>
      <c r="Y16" s="357"/>
      <c r="Z16" s="355"/>
      <c r="AA16" s="335">
        <f t="shared" si="7"/>
        <v>0</v>
      </c>
      <c r="AB16" s="336">
        <v>3</v>
      </c>
      <c r="AC16" s="322">
        <f>52+53+59</f>
        <v>164</v>
      </c>
      <c r="AD16" s="337">
        <f t="shared" si="8"/>
        <v>492</v>
      </c>
      <c r="AE16" s="338"/>
      <c r="AF16" s="322"/>
      <c r="AG16" s="337">
        <f t="shared" si="9"/>
        <v>0</v>
      </c>
      <c r="AH16" s="339"/>
      <c r="AI16" s="322"/>
      <c r="AJ16" s="354">
        <f t="shared" si="10"/>
        <v>0</v>
      </c>
      <c r="AK16" s="353"/>
      <c r="AL16" s="322"/>
      <c r="AM16" s="337">
        <f t="shared" si="11"/>
        <v>0</v>
      </c>
      <c r="AN16" s="207">
        <f t="shared" si="12"/>
        <v>3</v>
      </c>
      <c r="AO16" s="207"/>
      <c r="AP16" s="207"/>
      <c r="AQ16" s="208">
        <f t="shared" si="13"/>
        <v>492</v>
      </c>
      <c r="AR16" s="203">
        <f t="shared" si="14"/>
        <v>3</v>
      </c>
      <c r="AS16" s="204">
        <f t="shared" si="15"/>
        <v>492</v>
      </c>
      <c r="AT16" s="351">
        <f t="shared" si="16"/>
        <v>3</v>
      </c>
      <c r="AU16" s="318">
        <f t="shared" si="17"/>
        <v>0</v>
      </c>
      <c r="AV16" s="318">
        <f t="shared" si="18"/>
        <v>0</v>
      </c>
      <c r="AW16" s="318">
        <f t="shared" si="19"/>
        <v>0</v>
      </c>
      <c r="AX16" s="352">
        <f t="shared" si="20"/>
        <v>0</v>
      </c>
      <c r="AY16" s="323"/>
    </row>
    <row r="17" spans="1:51" s="566" customFormat="1" ht="31.5" customHeight="1" thickBot="1">
      <c r="A17" s="567">
        <v>79</v>
      </c>
      <c r="B17" s="568" t="s">
        <v>136</v>
      </c>
      <c r="C17" s="574" t="s">
        <v>162</v>
      </c>
      <c r="D17" s="570" t="s">
        <v>71</v>
      </c>
      <c r="E17" s="547">
        <v>1</v>
      </c>
      <c r="F17" s="548">
        <v>71.5</v>
      </c>
      <c r="G17" s="549">
        <f t="shared" si="0"/>
        <v>214.5</v>
      </c>
      <c r="H17" s="550"/>
      <c r="I17" s="551"/>
      <c r="J17" s="552">
        <f t="shared" si="1"/>
        <v>0</v>
      </c>
      <c r="K17" s="553"/>
      <c r="L17" s="551"/>
      <c r="M17" s="552">
        <f t="shared" si="2"/>
        <v>0</v>
      </c>
      <c r="N17" s="554"/>
      <c r="O17" s="551"/>
      <c r="P17" s="553">
        <f t="shared" si="3"/>
        <v>0</v>
      </c>
      <c r="Q17" s="554"/>
      <c r="R17" s="551"/>
      <c r="S17" s="552">
        <f t="shared" si="4"/>
        <v>0</v>
      </c>
      <c r="T17" s="556">
        <f t="shared" si="5"/>
        <v>1</v>
      </c>
      <c r="U17" s="556"/>
      <c r="V17" s="556"/>
      <c r="W17" s="557">
        <f t="shared" si="6"/>
        <v>214.5</v>
      </c>
      <c r="X17" s="558">
        <v>15</v>
      </c>
      <c r="Y17" s="559"/>
      <c r="Z17" s="548"/>
      <c r="AA17" s="549">
        <f t="shared" si="7"/>
        <v>0</v>
      </c>
      <c r="AB17" s="550">
        <v>1</v>
      </c>
      <c r="AC17" s="551">
        <v>50.5</v>
      </c>
      <c r="AD17" s="552">
        <f t="shared" si="8"/>
        <v>151.5</v>
      </c>
      <c r="AE17" s="553"/>
      <c r="AF17" s="551"/>
      <c r="AG17" s="552">
        <f t="shared" si="9"/>
        <v>0</v>
      </c>
      <c r="AH17" s="554"/>
      <c r="AI17" s="551"/>
      <c r="AJ17" s="571">
        <f t="shared" si="10"/>
        <v>0</v>
      </c>
      <c r="AK17" s="554"/>
      <c r="AL17" s="551"/>
      <c r="AM17" s="552">
        <f t="shared" si="11"/>
        <v>0</v>
      </c>
      <c r="AN17" s="556">
        <f t="shared" si="12"/>
        <v>1</v>
      </c>
      <c r="AO17" s="556">
        <v>100</v>
      </c>
      <c r="AP17" s="556"/>
      <c r="AQ17" s="557">
        <f t="shared" si="13"/>
        <v>251.5</v>
      </c>
      <c r="AR17" s="560">
        <f t="shared" si="14"/>
        <v>2</v>
      </c>
      <c r="AS17" s="561">
        <f t="shared" si="15"/>
        <v>466</v>
      </c>
      <c r="AT17" s="562">
        <f t="shared" si="16"/>
        <v>1</v>
      </c>
      <c r="AU17" s="563">
        <f t="shared" si="17"/>
        <v>0</v>
      </c>
      <c r="AV17" s="563">
        <f t="shared" si="18"/>
        <v>1</v>
      </c>
      <c r="AW17" s="563">
        <f t="shared" si="19"/>
        <v>0</v>
      </c>
      <c r="AX17" s="564">
        <f t="shared" si="20"/>
        <v>0</v>
      </c>
      <c r="AY17" s="572"/>
    </row>
    <row r="18" spans="1:51" s="344" customFormat="1" ht="31.5" customHeight="1" thickBot="1">
      <c r="A18" s="478">
        <v>80</v>
      </c>
      <c r="B18" s="434" t="s">
        <v>140</v>
      </c>
      <c r="C18" s="479" t="s">
        <v>141</v>
      </c>
      <c r="D18" s="507" t="s">
        <v>71</v>
      </c>
      <c r="E18" s="421"/>
      <c r="F18" s="324"/>
      <c r="G18" s="335">
        <f t="shared" si="0"/>
        <v>0</v>
      </c>
      <c r="H18" s="336">
        <v>1</v>
      </c>
      <c r="I18" s="322">
        <v>52</v>
      </c>
      <c r="J18" s="337">
        <f t="shared" si="1"/>
        <v>156</v>
      </c>
      <c r="K18" s="338"/>
      <c r="L18" s="322"/>
      <c r="M18" s="337">
        <f t="shared" si="2"/>
        <v>0</v>
      </c>
      <c r="N18" s="339"/>
      <c r="O18" s="322"/>
      <c r="P18" s="356">
        <f t="shared" si="3"/>
        <v>0</v>
      </c>
      <c r="Q18" s="339"/>
      <c r="R18" s="322"/>
      <c r="S18" s="337">
        <f t="shared" si="4"/>
        <v>0</v>
      </c>
      <c r="T18" s="207">
        <f t="shared" si="5"/>
        <v>1</v>
      </c>
      <c r="U18" s="207"/>
      <c r="V18" s="207"/>
      <c r="W18" s="208">
        <f t="shared" si="6"/>
        <v>156</v>
      </c>
      <c r="X18" s="321">
        <v>19</v>
      </c>
      <c r="Y18" s="341"/>
      <c r="Z18" s="324"/>
      <c r="AA18" s="335">
        <f t="shared" si="7"/>
        <v>0</v>
      </c>
      <c r="AB18" s="336">
        <v>2</v>
      </c>
      <c r="AC18" s="322">
        <f>51+50.5</f>
        <v>101.5</v>
      </c>
      <c r="AD18" s="337">
        <f t="shared" si="8"/>
        <v>304.5</v>
      </c>
      <c r="AE18" s="338"/>
      <c r="AF18" s="322"/>
      <c r="AG18" s="337">
        <f t="shared" si="9"/>
        <v>0</v>
      </c>
      <c r="AH18" s="339"/>
      <c r="AI18" s="322"/>
      <c r="AJ18" s="354">
        <f t="shared" si="10"/>
        <v>0</v>
      </c>
      <c r="AK18" s="339"/>
      <c r="AL18" s="322"/>
      <c r="AM18" s="337">
        <f t="shared" si="11"/>
        <v>0</v>
      </c>
      <c r="AN18" s="207">
        <f t="shared" si="12"/>
        <v>2</v>
      </c>
      <c r="AO18" s="207"/>
      <c r="AP18" s="207"/>
      <c r="AQ18" s="208">
        <f t="shared" si="13"/>
        <v>304.5</v>
      </c>
      <c r="AR18" s="203">
        <f t="shared" si="14"/>
        <v>3</v>
      </c>
      <c r="AS18" s="204">
        <f t="shared" si="15"/>
        <v>460.5</v>
      </c>
      <c r="AT18" s="351">
        <f t="shared" si="16"/>
        <v>3</v>
      </c>
      <c r="AU18" s="318">
        <f t="shared" si="17"/>
        <v>0</v>
      </c>
      <c r="AV18" s="318">
        <f t="shared" si="18"/>
        <v>0</v>
      </c>
      <c r="AW18" s="318">
        <f t="shared" si="19"/>
        <v>0</v>
      </c>
      <c r="AX18" s="352">
        <f t="shared" si="20"/>
        <v>0</v>
      </c>
      <c r="AY18" s="313"/>
    </row>
    <row r="19" spans="1:51" s="344" customFormat="1" ht="49.5" customHeight="1" thickBot="1">
      <c r="A19" s="478">
        <v>59</v>
      </c>
      <c r="B19" s="434" t="s">
        <v>111</v>
      </c>
      <c r="C19" s="479" t="s">
        <v>112</v>
      </c>
      <c r="D19" s="486" t="s">
        <v>107</v>
      </c>
      <c r="E19" s="421"/>
      <c r="F19" s="324"/>
      <c r="G19" s="335">
        <f t="shared" si="0"/>
        <v>0</v>
      </c>
      <c r="H19" s="336">
        <v>1</v>
      </c>
      <c r="I19" s="322">
        <v>51</v>
      </c>
      <c r="J19" s="337">
        <f t="shared" si="1"/>
        <v>153</v>
      </c>
      <c r="K19" s="338"/>
      <c r="L19" s="322"/>
      <c r="M19" s="337">
        <f t="shared" si="2"/>
        <v>0</v>
      </c>
      <c r="N19" s="339"/>
      <c r="O19" s="322"/>
      <c r="P19" s="356">
        <f t="shared" si="3"/>
        <v>0</v>
      </c>
      <c r="Q19" s="339"/>
      <c r="R19" s="322"/>
      <c r="S19" s="337">
        <f t="shared" si="4"/>
        <v>0</v>
      </c>
      <c r="T19" s="207">
        <f t="shared" si="5"/>
        <v>1</v>
      </c>
      <c r="U19" s="207"/>
      <c r="V19" s="207"/>
      <c r="W19" s="208">
        <f t="shared" si="6"/>
        <v>153</v>
      </c>
      <c r="X19" s="320">
        <v>21</v>
      </c>
      <c r="Y19" s="357"/>
      <c r="Z19" s="355"/>
      <c r="AA19" s="335">
        <f t="shared" si="7"/>
        <v>0</v>
      </c>
      <c r="AB19" s="336">
        <v>1</v>
      </c>
      <c r="AC19" s="322">
        <v>64</v>
      </c>
      <c r="AD19" s="337">
        <f t="shared" si="8"/>
        <v>192</v>
      </c>
      <c r="AE19" s="338">
        <v>2</v>
      </c>
      <c r="AF19" s="322">
        <f>27+26</f>
        <v>53</v>
      </c>
      <c r="AG19" s="337">
        <f t="shared" si="9"/>
        <v>106</v>
      </c>
      <c r="AH19" s="339"/>
      <c r="AI19" s="322"/>
      <c r="AJ19" s="354">
        <f t="shared" si="10"/>
        <v>0</v>
      </c>
      <c r="AK19" s="339"/>
      <c r="AL19" s="322"/>
      <c r="AM19" s="337">
        <f t="shared" si="11"/>
        <v>0</v>
      </c>
      <c r="AN19" s="207">
        <f t="shared" si="12"/>
        <v>3</v>
      </c>
      <c r="AO19" s="207"/>
      <c r="AP19" s="207"/>
      <c r="AQ19" s="208">
        <f t="shared" si="13"/>
        <v>298</v>
      </c>
      <c r="AR19" s="203">
        <f t="shared" si="14"/>
        <v>4</v>
      </c>
      <c r="AS19" s="204">
        <f t="shared" si="15"/>
        <v>451</v>
      </c>
      <c r="AT19" s="351">
        <f t="shared" si="16"/>
        <v>2</v>
      </c>
      <c r="AU19" s="318">
        <f t="shared" si="17"/>
        <v>2</v>
      </c>
      <c r="AV19" s="318">
        <f t="shared" si="18"/>
        <v>0</v>
      </c>
      <c r="AW19" s="318">
        <f t="shared" si="19"/>
        <v>0</v>
      </c>
      <c r="AX19" s="352">
        <f t="shared" si="20"/>
        <v>0</v>
      </c>
      <c r="AY19" s="323"/>
    </row>
    <row r="20" spans="1:51" s="344" customFormat="1" ht="32.25" customHeight="1" thickBot="1">
      <c r="A20" s="478">
        <v>3</v>
      </c>
      <c r="B20" s="434" t="s">
        <v>90</v>
      </c>
      <c r="C20" s="497" t="s">
        <v>169</v>
      </c>
      <c r="D20" s="480" t="s">
        <v>61</v>
      </c>
      <c r="E20" s="421"/>
      <c r="F20" s="324"/>
      <c r="G20" s="335">
        <f t="shared" si="0"/>
        <v>0</v>
      </c>
      <c r="H20" s="336"/>
      <c r="I20" s="322"/>
      <c r="J20" s="337">
        <f t="shared" si="1"/>
        <v>0</v>
      </c>
      <c r="K20" s="358">
        <v>1</v>
      </c>
      <c r="L20" s="322">
        <v>26.5</v>
      </c>
      <c r="M20" s="337">
        <f t="shared" si="2"/>
        <v>53</v>
      </c>
      <c r="N20" s="339"/>
      <c r="O20" s="322"/>
      <c r="P20" s="356">
        <f t="shared" si="3"/>
        <v>0</v>
      </c>
      <c r="Q20" s="339"/>
      <c r="R20" s="322"/>
      <c r="S20" s="337">
        <f t="shared" si="4"/>
        <v>0</v>
      </c>
      <c r="T20" s="207">
        <f t="shared" si="5"/>
        <v>1</v>
      </c>
      <c r="U20" s="207"/>
      <c r="V20" s="207"/>
      <c r="W20" s="208">
        <f t="shared" si="6"/>
        <v>53</v>
      </c>
      <c r="X20" s="320">
        <v>29</v>
      </c>
      <c r="Y20" s="341"/>
      <c r="Z20" s="324"/>
      <c r="AA20" s="335">
        <f t="shared" si="7"/>
        <v>0</v>
      </c>
      <c r="AB20" s="336">
        <v>2</v>
      </c>
      <c r="AC20" s="322">
        <f>59+55</f>
        <v>114</v>
      </c>
      <c r="AD20" s="337">
        <f t="shared" si="8"/>
        <v>342</v>
      </c>
      <c r="AE20" s="338"/>
      <c r="AF20" s="322"/>
      <c r="AG20" s="337">
        <f t="shared" si="9"/>
        <v>0</v>
      </c>
      <c r="AH20" s="339"/>
      <c r="AI20" s="322"/>
      <c r="AJ20" s="354">
        <f t="shared" si="10"/>
        <v>0</v>
      </c>
      <c r="AK20" s="339"/>
      <c r="AL20" s="322"/>
      <c r="AM20" s="337">
        <f t="shared" si="11"/>
        <v>0</v>
      </c>
      <c r="AN20" s="207">
        <f t="shared" si="12"/>
        <v>2</v>
      </c>
      <c r="AO20" s="207"/>
      <c r="AP20" s="207"/>
      <c r="AQ20" s="208">
        <f t="shared" si="13"/>
        <v>342</v>
      </c>
      <c r="AR20" s="203">
        <f t="shared" si="14"/>
        <v>3</v>
      </c>
      <c r="AS20" s="204">
        <f t="shared" si="15"/>
        <v>395</v>
      </c>
      <c r="AT20" s="351">
        <f t="shared" si="16"/>
        <v>2</v>
      </c>
      <c r="AU20" s="318">
        <f t="shared" si="17"/>
        <v>1</v>
      </c>
      <c r="AV20" s="318">
        <f t="shared" si="18"/>
        <v>0</v>
      </c>
      <c r="AW20" s="318">
        <f t="shared" si="19"/>
        <v>0</v>
      </c>
      <c r="AX20" s="352">
        <f t="shared" si="20"/>
        <v>0</v>
      </c>
      <c r="AY20" s="323"/>
    </row>
    <row r="21" spans="1:51" s="344" customFormat="1" ht="26.25" customHeight="1" thickBot="1">
      <c r="A21" s="478">
        <v>86</v>
      </c>
      <c r="B21" s="435"/>
      <c r="C21" s="500" t="s">
        <v>164</v>
      </c>
      <c r="D21" s="507" t="s">
        <v>71</v>
      </c>
      <c r="E21" s="421"/>
      <c r="F21" s="324"/>
      <c r="G21" s="335">
        <f t="shared" si="0"/>
        <v>0</v>
      </c>
      <c r="H21" s="336"/>
      <c r="I21" s="322"/>
      <c r="J21" s="337">
        <f t="shared" si="1"/>
        <v>0</v>
      </c>
      <c r="K21" s="338"/>
      <c r="L21" s="322"/>
      <c r="M21" s="337">
        <f t="shared" si="2"/>
        <v>0</v>
      </c>
      <c r="N21" s="339"/>
      <c r="O21" s="322"/>
      <c r="P21" s="338">
        <f t="shared" si="3"/>
        <v>0</v>
      </c>
      <c r="Q21" s="339"/>
      <c r="R21" s="322"/>
      <c r="S21" s="337">
        <f t="shared" si="4"/>
        <v>0</v>
      </c>
      <c r="T21" s="207">
        <f t="shared" si="5"/>
        <v>0</v>
      </c>
      <c r="U21" s="207"/>
      <c r="V21" s="207"/>
      <c r="W21" s="208">
        <f t="shared" si="6"/>
        <v>0</v>
      </c>
      <c r="X21" s="321">
        <v>33</v>
      </c>
      <c r="Y21" s="341"/>
      <c r="Z21" s="324"/>
      <c r="AA21" s="335">
        <f t="shared" si="7"/>
        <v>0</v>
      </c>
      <c r="AB21" s="336">
        <v>2</v>
      </c>
      <c r="AC21" s="322">
        <f>71+55.5</f>
        <v>126.5</v>
      </c>
      <c r="AD21" s="337">
        <f t="shared" si="8"/>
        <v>379.5</v>
      </c>
      <c r="AE21" s="338"/>
      <c r="AF21" s="322"/>
      <c r="AG21" s="337">
        <f t="shared" si="9"/>
        <v>0</v>
      </c>
      <c r="AH21" s="339"/>
      <c r="AI21" s="322"/>
      <c r="AJ21" s="354">
        <f t="shared" si="10"/>
        <v>0</v>
      </c>
      <c r="AK21" s="339"/>
      <c r="AL21" s="322"/>
      <c r="AM21" s="337">
        <f t="shared" si="11"/>
        <v>0</v>
      </c>
      <c r="AN21" s="207">
        <f t="shared" si="12"/>
        <v>2</v>
      </c>
      <c r="AO21" s="207"/>
      <c r="AP21" s="207"/>
      <c r="AQ21" s="208">
        <f t="shared" si="13"/>
        <v>379.5</v>
      </c>
      <c r="AR21" s="203">
        <f t="shared" si="14"/>
        <v>2</v>
      </c>
      <c r="AS21" s="204">
        <f t="shared" si="15"/>
        <v>379.5</v>
      </c>
      <c r="AT21" s="351">
        <f t="shared" si="16"/>
        <v>2</v>
      </c>
      <c r="AU21" s="318">
        <f t="shared" si="17"/>
        <v>0</v>
      </c>
      <c r="AV21" s="318">
        <f t="shared" si="18"/>
        <v>0</v>
      </c>
      <c r="AW21" s="318">
        <f t="shared" si="19"/>
        <v>0</v>
      </c>
      <c r="AX21" s="352">
        <f t="shared" si="20"/>
        <v>0</v>
      </c>
      <c r="AY21" s="323"/>
    </row>
    <row r="22" spans="1:51" s="344" customFormat="1" ht="37.5" customHeight="1" thickBot="1">
      <c r="A22" s="501">
        <v>41</v>
      </c>
      <c r="B22" s="502" t="s">
        <v>104</v>
      </c>
      <c r="C22" s="503" t="s">
        <v>105</v>
      </c>
      <c r="D22" s="504" t="s">
        <v>63</v>
      </c>
      <c r="E22" s="420"/>
      <c r="F22" s="355"/>
      <c r="G22" s="335">
        <f t="shared" si="0"/>
        <v>0</v>
      </c>
      <c r="H22" s="336">
        <v>2</v>
      </c>
      <c r="I22" s="322">
        <f>60+63</f>
        <v>123</v>
      </c>
      <c r="J22" s="337">
        <f t="shared" si="1"/>
        <v>369</v>
      </c>
      <c r="K22" s="338"/>
      <c r="L22" s="322"/>
      <c r="M22" s="337">
        <f t="shared" si="2"/>
        <v>0</v>
      </c>
      <c r="N22" s="339"/>
      <c r="O22" s="322"/>
      <c r="P22" s="356">
        <f t="shared" si="3"/>
        <v>0</v>
      </c>
      <c r="Q22" s="339"/>
      <c r="R22" s="322"/>
      <c r="S22" s="337">
        <f t="shared" si="4"/>
        <v>0</v>
      </c>
      <c r="T22" s="207">
        <f t="shared" si="5"/>
        <v>2</v>
      </c>
      <c r="U22" s="207"/>
      <c r="V22" s="207"/>
      <c r="W22" s="208">
        <f t="shared" si="6"/>
        <v>369</v>
      </c>
      <c r="X22" s="320">
        <v>7</v>
      </c>
      <c r="Y22" s="341"/>
      <c r="Z22" s="324"/>
      <c r="AA22" s="335">
        <f t="shared" si="7"/>
        <v>0</v>
      </c>
      <c r="AB22" s="336"/>
      <c r="AC22" s="322"/>
      <c r="AD22" s="337">
        <f t="shared" si="8"/>
        <v>0</v>
      </c>
      <c r="AE22" s="338"/>
      <c r="AF22" s="322"/>
      <c r="AG22" s="337">
        <f t="shared" si="9"/>
        <v>0</v>
      </c>
      <c r="AH22" s="339"/>
      <c r="AI22" s="322"/>
      <c r="AJ22" s="354">
        <f t="shared" si="10"/>
        <v>0</v>
      </c>
      <c r="AK22" s="339"/>
      <c r="AL22" s="322"/>
      <c r="AM22" s="337">
        <f t="shared" si="11"/>
        <v>0</v>
      </c>
      <c r="AN22" s="207">
        <f t="shared" si="12"/>
        <v>0</v>
      </c>
      <c r="AO22" s="207"/>
      <c r="AP22" s="207"/>
      <c r="AQ22" s="208">
        <f t="shared" si="13"/>
        <v>0</v>
      </c>
      <c r="AR22" s="203">
        <f t="shared" si="14"/>
        <v>2</v>
      </c>
      <c r="AS22" s="204">
        <f t="shared" si="15"/>
        <v>369</v>
      </c>
      <c r="AT22" s="351">
        <f t="shared" si="16"/>
        <v>2</v>
      </c>
      <c r="AU22" s="318">
        <f t="shared" si="17"/>
        <v>0</v>
      </c>
      <c r="AV22" s="318">
        <f t="shared" si="18"/>
        <v>0</v>
      </c>
      <c r="AW22" s="318">
        <f t="shared" si="19"/>
        <v>0</v>
      </c>
      <c r="AX22" s="352">
        <f t="shared" si="20"/>
        <v>0</v>
      </c>
      <c r="AY22" s="451"/>
    </row>
    <row r="23" spans="1:51" s="9" customFormat="1" ht="27" customHeight="1" thickBot="1">
      <c r="A23" s="491">
        <v>77</v>
      </c>
      <c r="B23" s="495"/>
      <c r="C23" s="527" t="s">
        <v>132</v>
      </c>
      <c r="D23" s="480" t="s">
        <v>133</v>
      </c>
      <c r="E23" s="461"/>
      <c r="F23" s="324"/>
      <c r="G23" s="335">
        <f t="shared" si="0"/>
        <v>0</v>
      </c>
      <c r="H23" s="336"/>
      <c r="I23" s="322"/>
      <c r="J23" s="337">
        <f t="shared" si="1"/>
        <v>0</v>
      </c>
      <c r="K23" s="338"/>
      <c r="L23" s="322"/>
      <c r="M23" s="337">
        <f t="shared" si="2"/>
        <v>0</v>
      </c>
      <c r="N23" s="339"/>
      <c r="O23" s="322"/>
      <c r="P23" s="356">
        <f t="shared" si="3"/>
        <v>0</v>
      </c>
      <c r="Q23" s="339"/>
      <c r="R23" s="322"/>
      <c r="S23" s="337">
        <f t="shared" si="4"/>
        <v>0</v>
      </c>
      <c r="T23" s="207">
        <f t="shared" si="5"/>
        <v>0</v>
      </c>
      <c r="U23" s="207"/>
      <c r="V23" s="207"/>
      <c r="W23" s="208">
        <f t="shared" si="6"/>
        <v>0</v>
      </c>
      <c r="X23" s="320">
        <v>33</v>
      </c>
      <c r="Y23" s="341"/>
      <c r="Z23" s="324"/>
      <c r="AA23" s="335">
        <f t="shared" si="7"/>
        <v>0</v>
      </c>
      <c r="AB23" s="336">
        <v>2</v>
      </c>
      <c r="AC23" s="322">
        <f>53+66</f>
        <v>119</v>
      </c>
      <c r="AD23" s="337">
        <f t="shared" si="8"/>
        <v>357</v>
      </c>
      <c r="AE23" s="338"/>
      <c r="AF23" s="322"/>
      <c r="AG23" s="337">
        <f t="shared" si="9"/>
        <v>0</v>
      </c>
      <c r="AH23" s="339"/>
      <c r="AI23" s="322"/>
      <c r="AJ23" s="354">
        <f t="shared" si="10"/>
        <v>0</v>
      </c>
      <c r="AK23" s="339"/>
      <c r="AL23" s="322"/>
      <c r="AM23" s="337">
        <f t="shared" si="11"/>
        <v>0</v>
      </c>
      <c r="AN23" s="207">
        <f t="shared" si="12"/>
        <v>2</v>
      </c>
      <c r="AO23" s="207"/>
      <c r="AP23" s="207"/>
      <c r="AQ23" s="208">
        <f t="shared" si="13"/>
        <v>357</v>
      </c>
      <c r="AR23" s="203">
        <f t="shared" si="14"/>
        <v>2</v>
      </c>
      <c r="AS23" s="204">
        <f t="shared" si="15"/>
        <v>357</v>
      </c>
      <c r="AT23" s="351">
        <f t="shared" si="16"/>
        <v>2</v>
      </c>
      <c r="AU23" s="318">
        <f t="shared" si="17"/>
        <v>0</v>
      </c>
      <c r="AV23" s="318">
        <f t="shared" si="18"/>
        <v>0</v>
      </c>
      <c r="AW23" s="318">
        <f t="shared" si="19"/>
        <v>0</v>
      </c>
      <c r="AX23" s="352">
        <f t="shared" si="20"/>
        <v>0</v>
      </c>
      <c r="AY23" s="536"/>
    </row>
    <row r="24" spans="1:51" s="344" customFormat="1" ht="33" customHeight="1" thickBot="1">
      <c r="A24" s="491">
        <v>22</v>
      </c>
      <c r="B24" s="495" t="s">
        <v>114</v>
      </c>
      <c r="C24" s="527" t="s">
        <v>67</v>
      </c>
      <c r="D24" s="496" t="s">
        <v>125</v>
      </c>
      <c r="E24" s="421"/>
      <c r="F24" s="324"/>
      <c r="G24" s="335">
        <f t="shared" si="0"/>
        <v>0</v>
      </c>
      <c r="H24" s="336">
        <v>2</v>
      </c>
      <c r="I24" s="322">
        <f>51+51</f>
        <v>102</v>
      </c>
      <c r="J24" s="337">
        <f t="shared" si="1"/>
        <v>306</v>
      </c>
      <c r="K24" s="358"/>
      <c r="L24" s="322"/>
      <c r="M24" s="337">
        <f t="shared" si="2"/>
        <v>0</v>
      </c>
      <c r="N24" s="339"/>
      <c r="O24" s="322"/>
      <c r="P24" s="338">
        <f t="shared" si="3"/>
        <v>0</v>
      </c>
      <c r="Q24" s="339"/>
      <c r="R24" s="322"/>
      <c r="S24" s="337">
        <f t="shared" si="4"/>
        <v>0</v>
      </c>
      <c r="T24" s="207">
        <f t="shared" si="5"/>
        <v>2</v>
      </c>
      <c r="U24" s="207"/>
      <c r="V24" s="207"/>
      <c r="W24" s="208">
        <f t="shared" si="6"/>
        <v>306</v>
      </c>
      <c r="X24" s="321">
        <v>9</v>
      </c>
      <c r="Y24" s="357"/>
      <c r="Z24" s="355"/>
      <c r="AA24" s="335">
        <f t="shared" si="7"/>
        <v>0</v>
      </c>
      <c r="AB24" s="336"/>
      <c r="AC24" s="322"/>
      <c r="AD24" s="337">
        <f t="shared" si="8"/>
        <v>0</v>
      </c>
      <c r="AE24" s="338">
        <v>1</v>
      </c>
      <c r="AF24" s="322">
        <v>25</v>
      </c>
      <c r="AG24" s="337">
        <f t="shared" si="9"/>
        <v>50</v>
      </c>
      <c r="AH24" s="339"/>
      <c r="AI24" s="322"/>
      <c r="AJ24" s="354">
        <f t="shared" si="10"/>
        <v>0</v>
      </c>
      <c r="AK24" s="339"/>
      <c r="AL24" s="322"/>
      <c r="AM24" s="337">
        <f t="shared" si="11"/>
        <v>0</v>
      </c>
      <c r="AN24" s="207">
        <f t="shared" si="12"/>
        <v>1</v>
      </c>
      <c r="AO24" s="207"/>
      <c r="AP24" s="207"/>
      <c r="AQ24" s="208">
        <f t="shared" si="13"/>
        <v>50</v>
      </c>
      <c r="AR24" s="203">
        <f t="shared" si="14"/>
        <v>3</v>
      </c>
      <c r="AS24" s="204">
        <f t="shared" si="15"/>
        <v>356</v>
      </c>
      <c r="AT24" s="351">
        <f t="shared" si="16"/>
        <v>2</v>
      </c>
      <c r="AU24" s="318">
        <f t="shared" si="17"/>
        <v>1</v>
      </c>
      <c r="AV24" s="318">
        <f t="shared" si="18"/>
        <v>0</v>
      </c>
      <c r="AW24" s="318">
        <f t="shared" si="19"/>
        <v>0</v>
      </c>
      <c r="AX24" s="352">
        <f t="shared" si="20"/>
        <v>0</v>
      </c>
      <c r="AY24" s="323"/>
    </row>
    <row r="25" spans="1:51" s="566" customFormat="1" ht="30" customHeight="1" thickBot="1">
      <c r="A25" s="567">
        <v>84</v>
      </c>
      <c r="B25" s="568"/>
      <c r="C25" s="569" t="s">
        <v>156</v>
      </c>
      <c r="D25" s="576" t="s">
        <v>62</v>
      </c>
      <c r="E25" s="547"/>
      <c r="F25" s="548"/>
      <c r="G25" s="549">
        <f t="shared" si="0"/>
        <v>0</v>
      </c>
      <c r="H25" s="550"/>
      <c r="I25" s="551"/>
      <c r="J25" s="552">
        <f t="shared" si="1"/>
        <v>0</v>
      </c>
      <c r="K25" s="553">
        <v>1</v>
      </c>
      <c r="L25" s="551">
        <v>25.5</v>
      </c>
      <c r="M25" s="552">
        <f t="shared" si="2"/>
        <v>51</v>
      </c>
      <c r="N25" s="554"/>
      <c r="O25" s="551"/>
      <c r="P25" s="577">
        <f t="shared" si="3"/>
        <v>0</v>
      </c>
      <c r="Q25" s="554"/>
      <c r="R25" s="551"/>
      <c r="S25" s="552">
        <f t="shared" si="4"/>
        <v>0</v>
      </c>
      <c r="T25" s="556">
        <f t="shared" si="5"/>
        <v>1</v>
      </c>
      <c r="U25" s="556"/>
      <c r="V25" s="556"/>
      <c r="W25" s="557">
        <f t="shared" si="6"/>
        <v>51</v>
      </c>
      <c r="X25" s="558">
        <v>31</v>
      </c>
      <c r="Y25" s="578"/>
      <c r="Z25" s="579"/>
      <c r="AA25" s="549">
        <f t="shared" si="7"/>
        <v>0</v>
      </c>
      <c r="AB25" s="550"/>
      <c r="AC25" s="551"/>
      <c r="AD25" s="552">
        <f t="shared" si="8"/>
        <v>0</v>
      </c>
      <c r="AE25" s="553">
        <v>1</v>
      </c>
      <c r="AF25" s="551">
        <v>31</v>
      </c>
      <c r="AG25" s="552">
        <f t="shared" si="9"/>
        <v>62</v>
      </c>
      <c r="AH25" s="554">
        <v>1</v>
      </c>
      <c r="AI25" s="551">
        <v>138</v>
      </c>
      <c r="AJ25" s="571">
        <f t="shared" si="10"/>
        <v>138</v>
      </c>
      <c r="AK25" s="554"/>
      <c r="AL25" s="551"/>
      <c r="AM25" s="552">
        <f t="shared" si="11"/>
        <v>0</v>
      </c>
      <c r="AN25" s="556">
        <f t="shared" si="12"/>
        <v>2</v>
      </c>
      <c r="AO25" s="556">
        <v>100</v>
      </c>
      <c r="AP25" s="556"/>
      <c r="AQ25" s="557">
        <f t="shared" si="13"/>
        <v>300</v>
      </c>
      <c r="AR25" s="560">
        <f t="shared" si="14"/>
        <v>3</v>
      </c>
      <c r="AS25" s="561">
        <f t="shared" si="15"/>
        <v>351</v>
      </c>
      <c r="AT25" s="562">
        <f t="shared" si="16"/>
        <v>0</v>
      </c>
      <c r="AU25" s="563">
        <f t="shared" si="17"/>
        <v>2</v>
      </c>
      <c r="AV25" s="563">
        <f t="shared" si="18"/>
        <v>0</v>
      </c>
      <c r="AW25" s="563">
        <f t="shared" si="19"/>
        <v>0</v>
      </c>
      <c r="AX25" s="564">
        <f t="shared" si="20"/>
        <v>1</v>
      </c>
      <c r="AY25" s="580"/>
    </row>
    <row r="26" spans="1:51" s="344" customFormat="1" ht="41.25" customHeight="1" thickBot="1">
      <c r="A26" s="478">
        <v>63</v>
      </c>
      <c r="B26" s="434" t="s">
        <v>99</v>
      </c>
      <c r="C26" s="497" t="s">
        <v>100</v>
      </c>
      <c r="D26" s="480" t="s">
        <v>106</v>
      </c>
      <c r="E26" s="420"/>
      <c r="F26" s="355"/>
      <c r="G26" s="335">
        <f t="shared" si="0"/>
        <v>0</v>
      </c>
      <c r="H26" s="336">
        <v>1</v>
      </c>
      <c r="I26" s="322">
        <v>53</v>
      </c>
      <c r="J26" s="337">
        <f t="shared" si="1"/>
        <v>159</v>
      </c>
      <c r="K26" s="338"/>
      <c r="L26" s="322"/>
      <c r="M26" s="337">
        <f t="shared" si="2"/>
        <v>0</v>
      </c>
      <c r="N26" s="339"/>
      <c r="O26" s="322"/>
      <c r="P26" s="356">
        <f t="shared" si="3"/>
        <v>0</v>
      </c>
      <c r="Q26" s="339"/>
      <c r="R26" s="322"/>
      <c r="S26" s="337">
        <f t="shared" si="4"/>
        <v>0</v>
      </c>
      <c r="T26" s="207">
        <f t="shared" si="5"/>
        <v>1</v>
      </c>
      <c r="U26" s="207"/>
      <c r="V26" s="207"/>
      <c r="W26" s="208">
        <f t="shared" si="6"/>
        <v>159</v>
      </c>
      <c r="X26" s="320">
        <v>18</v>
      </c>
      <c r="Y26" s="341"/>
      <c r="Z26" s="324"/>
      <c r="AA26" s="335">
        <f t="shared" si="7"/>
        <v>0</v>
      </c>
      <c r="AB26" s="336">
        <v>1</v>
      </c>
      <c r="AC26" s="322">
        <v>58.5</v>
      </c>
      <c r="AD26" s="337">
        <f t="shared" si="8"/>
        <v>175.5</v>
      </c>
      <c r="AE26" s="338"/>
      <c r="AF26" s="322"/>
      <c r="AG26" s="337">
        <f t="shared" si="9"/>
        <v>0</v>
      </c>
      <c r="AH26" s="339"/>
      <c r="AI26" s="322"/>
      <c r="AJ26" s="354">
        <f t="shared" si="10"/>
        <v>0</v>
      </c>
      <c r="AK26" s="339"/>
      <c r="AL26" s="322"/>
      <c r="AM26" s="337">
        <f t="shared" si="11"/>
        <v>0</v>
      </c>
      <c r="AN26" s="207">
        <f t="shared" si="12"/>
        <v>1</v>
      </c>
      <c r="AO26" s="207"/>
      <c r="AP26" s="207"/>
      <c r="AQ26" s="208">
        <f t="shared" si="13"/>
        <v>175.5</v>
      </c>
      <c r="AR26" s="203">
        <f t="shared" si="14"/>
        <v>2</v>
      </c>
      <c r="AS26" s="204">
        <f t="shared" si="15"/>
        <v>334.5</v>
      </c>
      <c r="AT26" s="351">
        <f t="shared" si="16"/>
        <v>2</v>
      </c>
      <c r="AU26" s="318">
        <f t="shared" si="17"/>
        <v>0</v>
      </c>
      <c r="AV26" s="318">
        <f t="shared" si="18"/>
        <v>0</v>
      </c>
      <c r="AW26" s="318">
        <f t="shared" si="19"/>
        <v>0</v>
      </c>
      <c r="AX26" s="352">
        <f t="shared" si="20"/>
        <v>0</v>
      </c>
      <c r="AY26" s="451"/>
    </row>
    <row r="27" spans="1:51" s="344" customFormat="1" ht="35.25" customHeight="1" thickBot="1">
      <c r="A27" s="478">
        <v>62</v>
      </c>
      <c r="B27" s="434" t="s">
        <v>97</v>
      </c>
      <c r="C27" s="497" t="s">
        <v>98</v>
      </c>
      <c r="D27" s="486" t="s">
        <v>61</v>
      </c>
      <c r="E27" s="420"/>
      <c r="F27" s="355"/>
      <c r="G27" s="335">
        <f t="shared" si="0"/>
        <v>0</v>
      </c>
      <c r="H27" s="336">
        <v>1</v>
      </c>
      <c r="I27" s="322">
        <v>72.5</v>
      </c>
      <c r="J27" s="337">
        <f t="shared" si="1"/>
        <v>217.5</v>
      </c>
      <c r="K27" s="338"/>
      <c r="L27" s="322"/>
      <c r="M27" s="337">
        <f t="shared" si="2"/>
        <v>0</v>
      </c>
      <c r="N27" s="339"/>
      <c r="O27" s="322"/>
      <c r="P27" s="356">
        <f t="shared" si="3"/>
        <v>0</v>
      </c>
      <c r="Q27" s="339"/>
      <c r="R27" s="322"/>
      <c r="S27" s="337">
        <f t="shared" si="4"/>
        <v>0</v>
      </c>
      <c r="T27" s="207">
        <f t="shared" si="5"/>
        <v>1</v>
      </c>
      <c r="U27" s="207"/>
      <c r="V27" s="207"/>
      <c r="W27" s="208">
        <f t="shared" si="6"/>
        <v>217.5</v>
      </c>
      <c r="X27" s="321">
        <v>13</v>
      </c>
      <c r="Y27" s="341"/>
      <c r="Z27" s="324"/>
      <c r="AA27" s="335">
        <f t="shared" si="7"/>
        <v>0</v>
      </c>
      <c r="AB27" s="336"/>
      <c r="AC27" s="322"/>
      <c r="AD27" s="337">
        <f t="shared" si="8"/>
        <v>0</v>
      </c>
      <c r="AE27" s="338">
        <v>2</v>
      </c>
      <c r="AF27" s="322">
        <f>26+29</f>
        <v>55</v>
      </c>
      <c r="AG27" s="337">
        <f t="shared" si="9"/>
        <v>110</v>
      </c>
      <c r="AH27" s="339"/>
      <c r="AI27" s="322"/>
      <c r="AJ27" s="354">
        <f t="shared" si="10"/>
        <v>0</v>
      </c>
      <c r="AK27" s="339"/>
      <c r="AL27" s="322"/>
      <c r="AM27" s="337">
        <f t="shared" si="11"/>
        <v>0</v>
      </c>
      <c r="AN27" s="207">
        <f t="shared" si="12"/>
        <v>2</v>
      </c>
      <c r="AO27" s="207"/>
      <c r="AP27" s="207"/>
      <c r="AQ27" s="208">
        <f t="shared" si="13"/>
        <v>110</v>
      </c>
      <c r="AR27" s="203">
        <f t="shared" si="14"/>
        <v>3</v>
      </c>
      <c r="AS27" s="204">
        <f t="shared" si="15"/>
        <v>327.5</v>
      </c>
      <c r="AT27" s="351">
        <f t="shared" si="16"/>
        <v>1</v>
      </c>
      <c r="AU27" s="318">
        <f t="shared" si="17"/>
        <v>2</v>
      </c>
      <c r="AV27" s="318">
        <f t="shared" si="18"/>
        <v>0</v>
      </c>
      <c r="AW27" s="318">
        <f t="shared" si="19"/>
        <v>0</v>
      </c>
      <c r="AX27" s="352">
        <f t="shared" si="20"/>
        <v>0</v>
      </c>
      <c r="AY27" s="323"/>
    </row>
    <row r="28" spans="1:51" s="344" customFormat="1" ht="33.75" customHeight="1" thickBot="1">
      <c r="A28" s="478">
        <v>13</v>
      </c>
      <c r="B28" s="434" t="s">
        <v>78</v>
      </c>
      <c r="C28" s="497" t="s">
        <v>119</v>
      </c>
      <c r="D28" s="480" t="s">
        <v>65</v>
      </c>
      <c r="E28" s="421"/>
      <c r="F28" s="324"/>
      <c r="G28" s="335">
        <f t="shared" si="0"/>
        <v>0</v>
      </c>
      <c r="H28" s="336"/>
      <c r="I28" s="322"/>
      <c r="J28" s="337">
        <f t="shared" si="1"/>
        <v>0</v>
      </c>
      <c r="K28" s="338">
        <v>2</v>
      </c>
      <c r="L28" s="322">
        <f>28+32</f>
        <v>60</v>
      </c>
      <c r="M28" s="337">
        <f t="shared" si="2"/>
        <v>120</v>
      </c>
      <c r="N28" s="339"/>
      <c r="O28" s="322"/>
      <c r="P28" s="338">
        <f t="shared" si="3"/>
        <v>0</v>
      </c>
      <c r="Q28" s="339"/>
      <c r="R28" s="322"/>
      <c r="S28" s="337">
        <f t="shared" si="4"/>
        <v>0</v>
      </c>
      <c r="T28" s="207">
        <f t="shared" si="5"/>
        <v>2</v>
      </c>
      <c r="U28" s="207"/>
      <c r="V28" s="207"/>
      <c r="W28" s="208">
        <f t="shared" si="6"/>
        <v>120</v>
      </c>
      <c r="X28" s="320">
        <v>24</v>
      </c>
      <c r="Y28" s="341"/>
      <c r="Z28" s="324"/>
      <c r="AA28" s="335">
        <f t="shared" si="7"/>
        <v>0</v>
      </c>
      <c r="AB28" s="336">
        <v>1</v>
      </c>
      <c r="AC28" s="322">
        <v>55</v>
      </c>
      <c r="AD28" s="337">
        <f t="shared" si="8"/>
        <v>165</v>
      </c>
      <c r="AE28" s="338"/>
      <c r="AF28" s="322"/>
      <c r="AG28" s="337">
        <f t="shared" si="9"/>
        <v>0</v>
      </c>
      <c r="AH28" s="339"/>
      <c r="AI28" s="322"/>
      <c r="AJ28" s="354">
        <f t="shared" si="10"/>
        <v>0</v>
      </c>
      <c r="AK28" s="339"/>
      <c r="AL28" s="322"/>
      <c r="AM28" s="337">
        <f t="shared" si="11"/>
        <v>0</v>
      </c>
      <c r="AN28" s="207">
        <f t="shared" si="12"/>
        <v>1</v>
      </c>
      <c r="AO28" s="207"/>
      <c r="AP28" s="207"/>
      <c r="AQ28" s="208">
        <f t="shared" si="13"/>
        <v>165</v>
      </c>
      <c r="AR28" s="203">
        <f t="shared" si="14"/>
        <v>3</v>
      </c>
      <c r="AS28" s="204">
        <f t="shared" si="15"/>
        <v>285</v>
      </c>
      <c r="AT28" s="351">
        <f t="shared" si="16"/>
        <v>1</v>
      </c>
      <c r="AU28" s="318">
        <f t="shared" si="17"/>
        <v>2</v>
      </c>
      <c r="AV28" s="318">
        <f t="shared" si="18"/>
        <v>0</v>
      </c>
      <c r="AW28" s="318">
        <f t="shared" si="19"/>
        <v>0</v>
      </c>
      <c r="AX28" s="352">
        <f t="shared" si="20"/>
        <v>0</v>
      </c>
      <c r="AY28" s="323"/>
    </row>
    <row r="29" spans="1:51" s="344" customFormat="1" ht="30.75" customHeight="1" thickBot="1">
      <c r="A29" s="478">
        <v>53</v>
      </c>
      <c r="B29" s="434" t="s">
        <v>94</v>
      </c>
      <c r="C29" s="497" t="s">
        <v>95</v>
      </c>
      <c r="D29" s="480" t="s">
        <v>76</v>
      </c>
      <c r="E29" s="461"/>
      <c r="F29" s="324"/>
      <c r="G29" s="335">
        <f t="shared" si="0"/>
        <v>0</v>
      </c>
      <c r="H29" s="336">
        <v>1</v>
      </c>
      <c r="I29" s="322">
        <v>75</v>
      </c>
      <c r="J29" s="337">
        <f t="shared" si="1"/>
        <v>225</v>
      </c>
      <c r="K29" s="338">
        <v>1</v>
      </c>
      <c r="L29" s="322">
        <v>27</v>
      </c>
      <c r="M29" s="337">
        <f t="shared" si="2"/>
        <v>54</v>
      </c>
      <c r="N29" s="339"/>
      <c r="O29" s="322"/>
      <c r="P29" s="356">
        <f t="shared" si="3"/>
        <v>0</v>
      </c>
      <c r="Q29" s="339"/>
      <c r="R29" s="322"/>
      <c r="S29" s="337">
        <f t="shared" si="4"/>
        <v>0</v>
      </c>
      <c r="T29" s="207">
        <f t="shared" si="5"/>
        <v>2</v>
      </c>
      <c r="U29" s="207"/>
      <c r="V29" s="207"/>
      <c r="W29" s="208">
        <f t="shared" si="6"/>
        <v>279</v>
      </c>
      <c r="X29" s="320">
        <v>10</v>
      </c>
      <c r="Y29" s="341"/>
      <c r="Z29" s="324"/>
      <c r="AA29" s="335">
        <f t="shared" si="7"/>
        <v>0</v>
      </c>
      <c r="AB29" s="336"/>
      <c r="AC29" s="322"/>
      <c r="AD29" s="337">
        <f t="shared" si="8"/>
        <v>0</v>
      </c>
      <c r="AE29" s="338"/>
      <c r="AF29" s="322"/>
      <c r="AG29" s="337">
        <f t="shared" si="9"/>
        <v>0</v>
      </c>
      <c r="AH29" s="339"/>
      <c r="AI29" s="322"/>
      <c r="AJ29" s="354">
        <f t="shared" si="10"/>
        <v>0</v>
      </c>
      <c r="AK29" s="339"/>
      <c r="AL29" s="322"/>
      <c r="AM29" s="337">
        <f t="shared" si="11"/>
        <v>0</v>
      </c>
      <c r="AN29" s="207">
        <f t="shared" si="12"/>
        <v>0</v>
      </c>
      <c r="AO29" s="207"/>
      <c r="AP29" s="207"/>
      <c r="AQ29" s="208">
        <f t="shared" si="13"/>
        <v>0</v>
      </c>
      <c r="AR29" s="203">
        <f t="shared" si="14"/>
        <v>2</v>
      </c>
      <c r="AS29" s="204">
        <f t="shared" si="15"/>
        <v>279</v>
      </c>
      <c r="AT29" s="351">
        <f t="shared" si="16"/>
        <v>1</v>
      </c>
      <c r="AU29" s="318">
        <f t="shared" si="17"/>
        <v>1</v>
      </c>
      <c r="AV29" s="318">
        <f t="shared" si="18"/>
        <v>0</v>
      </c>
      <c r="AW29" s="318">
        <f t="shared" si="19"/>
        <v>0</v>
      </c>
      <c r="AX29" s="352">
        <f t="shared" si="20"/>
        <v>0</v>
      </c>
      <c r="AY29" s="323"/>
    </row>
    <row r="30" spans="1:51" s="344" customFormat="1" ht="34.5" customHeight="1" thickBot="1">
      <c r="A30" s="478">
        <v>21</v>
      </c>
      <c r="B30" s="434" t="s">
        <v>87</v>
      </c>
      <c r="C30" s="489" t="s">
        <v>159</v>
      </c>
      <c r="D30" s="480" t="s">
        <v>68</v>
      </c>
      <c r="E30" s="421"/>
      <c r="F30" s="324"/>
      <c r="G30" s="335">
        <f t="shared" si="0"/>
        <v>0</v>
      </c>
      <c r="H30" s="336"/>
      <c r="I30" s="322"/>
      <c r="J30" s="337">
        <f t="shared" si="1"/>
        <v>0</v>
      </c>
      <c r="K30" s="338"/>
      <c r="L30" s="322"/>
      <c r="M30" s="337">
        <f t="shared" si="2"/>
        <v>0</v>
      </c>
      <c r="N30" s="339">
        <v>1</v>
      </c>
      <c r="O30" s="322">
        <v>120.5</v>
      </c>
      <c r="P30" s="356">
        <f t="shared" si="3"/>
        <v>120.5</v>
      </c>
      <c r="Q30" s="339"/>
      <c r="R30" s="322"/>
      <c r="S30" s="337">
        <f t="shared" si="4"/>
        <v>0</v>
      </c>
      <c r="T30" s="207">
        <f t="shared" si="5"/>
        <v>1</v>
      </c>
      <c r="U30" s="207"/>
      <c r="V30" s="207"/>
      <c r="W30" s="208">
        <f t="shared" si="6"/>
        <v>120.5</v>
      </c>
      <c r="X30" s="321">
        <v>23</v>
      </c>
      <c r="Y30" s="341"/>
      <c r="Z30" s="324"/>
      <c r="AA30" s="335">
        <f t="shared" si="7"/>
        <v>0</v>
      </c>
      <c r="AB30" s="336">
        <v>1</v>
      </c>
      <c r="AC30" s="322">
        <v>51</v>
      </c>
      <c r="AD30" s="337">
        <f t="shared" si="8"/>
        <v>153</v>
      </c>
      <c r="AE30" s="338"/>
      <c r="AF30" s="322"/>
      <c r="AG30" s="337">
        <f t="shared" si="9"/>
        <v>0</v>
      </c>
      <c r="AH30" s="339"/>
      <c r="AI30" s="322"/>
      <c r="AJ30" s="354">
        <f t="shared" si="10"/>
        <v>0</v>
      </c>
      <c r="AK30" s="339"/>
      <c r="AL30" s="322"/>
      <c r="AM30" s="337">
        <f t="shared" si="11"/>
        <v>0</v>
      </c>
      <c r="AN30" s="207">
        <f t="shared" si="12"/>
        <v>1</v>
      </c>
      <c r="AO30" s="207"/>
      <c r="AP30" s="207"/>
      <c r="AQ30" s="208">
        <f t="shared" si="13"/>
        <v>153</v>
      </c>
      <c r="AR30" s="203">
        <f t="shared" si="14"/>
        <v>2</v>
      </c>
      <c r="AS30" s="204">
        <f t="shared" si="15"/>
        <v>273.5</v>
      </c>
      <c r="AT30" s="351">
        <f t="shared" si="16"/>
        <v>1</v>
      </c>
      <c r="AU30" s="318">
        <f t="shared" si="17"/>
        <v>0</v>
      </c>
      <c r="AV30" s="318">
        <f t="shared" si="18"/>
        <v>0</v>
      </c>
      <c r="AW30" s="318">
        <f t="shared" si="19"/>
        <v>0</v>
      </c>
      <c r="AX30" s="352">
        <f t="shared" si="20"/>
        <v>1</v>
      </c>
      <c r="AY30" s="313"/>
    </row>
    <row r="31" spans="1:51" s="344" customFormat="1" ht="31.5" customHeight="1" thickBot="1">
      <c r="A31" s="483">
        <v>19</v>
      </c>
      <c r="B31" s="434" t="s">
        <v>122</v>
      </c>
      <c r="C31" s="489" t="s">
        <v>123</v>
      </c>
      <c r="D31" s="494" t="s">
        <v>64</v>
      </c>
      <c r="E31" s="421"/>
      <c r="F31" s="324"/>
      <c r="G31" s="335">
        <f t="shared" si="0"/>
        <v>0</v>
      </c>
      <c r="H31" s="336">
        <v>1</v>
      </c>
      <c r="I31" s="322">
        <v>85</v>
      </c>
      <c r="J31" s="337">
        <f t="shared" si="1"/>
        <v>255</v>
      </c>
      <c r="K31" s="338"/>
      <c r="L31" s="322"/>
      <c r="M31" s="337">
        <f t="shared" si="2"/>
        <v>0</v>
      </c>
      <c r="N31" s="339"/>
      <c r="O31" s="322"/>
      <c r="P31" s="338">
        <f t="shared" si="3"/>
        <v>0</v>
      </c>
      <c r="Q31" s="339"/>
      <c r="R31" s="322"/>
      <c r="S31" s="337">
        <f t="shared" si="4"/>
        <v>0</v>
      </c>
      <c r="T31" s="207">
        <f t="shared" si="5"/>
        <v>1</v>
      </c>
      <c r="U31" s="207"/>
      <c r="V31" s="207"/>
      <c r="W31" s="208">
        <f t="shared" si="6"/>
        <v>255</v>
      </c>
      <c r="X31" s="320">
        <v>11</v>
      </c>
      <c r="Y31" s="341"/>
      <c r="Z31" s="324"/>
      <c r="AA31" s="335">
        <f t="shared" si="7"/>
        <v>0</v>
      </c>
      <c r="AB31" s="336"/>
      <c r="AC31" s="322"/>
      <c r="AD31" s="337">
        <f t="shared" si="8"/>
        <v>0</v>
      </c>
      <c r="AE31" s="338"/>
      <c r="AF31" s="322"/>
      <c r="AG31" s="337">
        <f t="shared" si="9"/>
        <v>0</v>
      </c>
      <c r="AH31" s="339"/>
      <c r="AI31" s="322"/>
      <c r="AJ31" s="354">
        <f t="shared" si="10"/>
        <v>0</v>
      </c>
      <c r="AK31" s="339"/>
      <c r="AL31" s="322"/>
      <c r="AM31" s="337">
        <f t="shared" si="11"/>
        <v>0</v>
      </c>
      <c r="AN31" s="207">
        <f t="shared" si="12"/>
        <v>0</v>
      </c>
      <c r="AO31" s="207"/>
      <c r="AP31" s="207"/>
      <c r="AQ31" s="208">
        <f t="shared" si="13"/>
        <v>0</v>
      </c>
      <c r="AR31" s="203">
        <f t="shared" si="14"/>
        <v>1</v>
      </c>
      <c r="AS31" s="204">
        <f t="shared" si="15"/>
        <v>255</v>
      </c>
      <c r="AT31" s="351">
        <f t="shared" si="16"/>
        <v>1</v>
      </c>
      <c r="AU31" s="318">
        <f t="shared" si="17"/>
        <v>0</v>
      </c>
      <c r="AV31" s="318">
        <f t="shared" si="18"/>
        <v>0</v>
      </c>
      <c r="AW31" s="318">
        <f t="shared" si="19"/>
        <v>0</v>
      </c>
      <c r="AX31" s="352">
        <f t="shared" si="20"/>
        <v>0</v>
      </c>
      <c r="AY31" s="313"/>
    </row>
    <row r="32" spans="1:51" s="344" customFormat="1" ht="27.75" customHeight="1" thickBot="1">
      <c r="A32" s="533">
        <v>16</v>
      </c>
      <c r="B32" s="537" t="s">
        <v>96</v>
      </c>
      <c r="C32" s="538" t="s">
        <v>121</v>
      </c>
      <c r="D32" s="490" t="s">
        <v>62</v>
      </c>
      <c r="E32" s="420"/>
      <c r="F32" s="355"/>
      <c r="G32" s="335">
        <f t="shared" si="0"/>
        <v>0</v>
      </c>
      <c r="H32" s="336">
        <v>1</v>
      </c>
      <c r="I32" s="322">
        <v>80</v>
      </c>
      <c r="J32" s="337">
        <f t="shared" si="1"/>
        <v>240</v>
      </c>
      <c r="K32" s="338"/>
      <c r="L32" s="322"/>
      <c r="M32" s="337">
        <f t="shared" si="2"/>
        <v>0</v>
      </c>
      <c r="N32" s="339"/>
      <c r="O32" s="322"/>
      <c r="P32" s="338">
        <f t="shared" si="3"/>
        <v>0</v>
      </c>
      <c r="Q32" s="339"/>
      <c r="R32" s="322"/>
      <c r="S32" s="337">
        <f t="shared" si="4"/>
        <v>0</v>
      </c>
      <c r="T32" s="207">
        <f t="shared" si="5"/>
        <v>1</v>
      </c>
      <c r="U32" s="207"/>
      <c r="V32" s="207"/>
      <c r="W32" s="208">
        <f t="shared" si="6"/>
        <v>240</v>
      </c>
      <c r="X32" s="320">
        <v>12</v>
      </c>
      <c r="Y32" s="357"/>
      <c r="Z32" s="355"/>
      <c r="AA32" s="335">
        <f t="shared" si="7"/>
        <v>0</v>
      </c>
      <c r="AB32" s="336"/>
      <c r="AC32" s="322"/>
      <c r="AD32" s="337">
        <f t="shared" si="8"/>
        <v>0</v>
      </c>
      <c r="AE32" s="338"/>
      <c r="AF32" s="322"/>
      <c r="AG32" s="337">
        <f t="shared" si="9"/>
        <v>0</v>
      </c>
      <c r="AH32" s="339"/>
      <c r="AI32" s="322"/>
      <c r="AJ32" s="354">
        <f t="shared" si="10"/>
        <v>0</v>
      </c>
      <c r="AK32" s="339"/>
      <c r="AL32" s="322"/>
      <c r="AM32" s="337">
        <f t="shared" si="11"/>
        <v>0</v>
      </c>
      <c r="AN32" s="207">
        <f t="shared" si="12"/>
        <v>0</v>
      </c>
      <c r="AO32" s="207"/>
      <c r="AP32" s="207"/>
      <c r="AQ32" s="208">
        <f t="shared" si="13"/>
        <v>0</v>
      </c>
      <c r="AR32" s="203">
        <f t="shared" si="14"/>
        <v>1</v>
      </c>
      <c r="AS32" s="204">
        <f t="shared" si="15"/>
        <v>240</v>
      </c>
      <c r="AT32" s="351">
        <f t="shared" si="16"/>
        <v>1</v>
      </c>
      <c r="AU32" s="318">
        <f t="shared" si="17"/>
        <v>0</v>
      </c>
      <c r="AV32" s="318">
        <f t="shared" si="18"/>
        <v>0</v>
      </c>
      <c r="AW32" s="318">
        <f t="shared" si="19"/>
        <v>0</v>
      </c>
      <c r="AX32" s="352">
        <f t="shared" si="20"/>
        <v>0</v>
      </c>
      <c r="AY32" s="313"/>
    </row>
    <row r="33" spans="1:51" s="344" customFormat="1" ht="40.5" customHeight="1" thickBot="1">
      <c r="A33" s="487">
        <v>78</v>
      </c>
      <c r="B33" s="434"/>
      <c r="C33" s="497" t="s">
        <v>134</v>
      </c>
      <c r="D33" s="480"/>
      <c r="E33" s="420"/>
      <c r="F33" s="355"/>
      <c r="G33" s="335">
        <f t="shared" si="0"/>
        <v>0</v>
      </c>
      <c r="H33" s="336">
        <v>1</v>
      </c>
      <c r="I33" s="322">
        <v>50.5</v>
      </c>
      <c r="J33" s="337">
        <f t="shared" si="1"/>
        <v>151.5</v>
      </c>
      <c r="K33" s="338"/>
      <c r="L33" s="322"/>
      <c r="M33" s="337">
        <f t="shared" si="2"/>
        <v>0</v>
      </c>
      <c r="N33" s="339"/>
      <c r="O33" s="322"/>
      <c r="P33" s="356">
        <f t="shared" si="3"/>
        <v>0</v>
      </c>
      <c r="Q33" s="339"/>
      <c r="R33" s="322"/>
      <c r="S33" s="337">
        <f t="shared" si="4"/>
        <v>0</v>
      </c>
      <c r="T33" s="207">
        <f t="shared" si="5"/>
        <v>1</v>
      </c>
      <c r="U33" s="207"/>
      <c r="V33" s="207"/>
      <c r="W33" s="208">
        <f t="shared" si="6"/>
        <v>151.5</v>
      </c>
      <c r="X33" s="321">
        <v>22</v>
      </c>
      <c r="Y33" s="341"/>
      <c r="Z33" s="324"/>
      <c r="AA33" s="335">
        <f t="shared" si="7"/>
        <v>0</v>
      </c>
      <c r="AB33" s="336"/>
      <c r="AC33" s="322"/>
      <c r="AD33" s="337">
        <f t="shared" si="8"/>
        <v>0</v>
      </c>
      <c r="AE33" s="338">
        <v>1</v>
      </c>
      <c r="AF33" s="322">
        <v>27</v>
      </c>
      <c r="AG33" s="337">
        <f t="shared" si="9"/>
        <v>54</v>
      </c>
      <c r="AH33" s="339"/>
      <c r="AI33" s="322"/>
      <c r="AJ33" s="354">
        <f t="shared" si="10"/>
        <v>0</v>
      </c>
      <c r="AK33" s="339"/>
      <c r="AL33" s="322"/>
      <c r="AM33" s="337">
        <f t="shared" si="11"/>
        <v>0</v>
      </c>
      <c r="AN33" s="207">
        <f t="shared" si="12"/>
        <v>1</v>
      </c>
      <c r="AO33" s="207"/>
      <c r="AP33" s="207"/>
      <c r="AQ33" s="208">
        <f t="shared" si="13"/>
        <v>54</v>
      </c>
      <c r="AR33" s="203">
        <f t="shared" si="14"/>
        <v>2</v>
      </c>
      <c r="AS33" s="204">
        <f t="shared" si="15"/>
        <v>205.5</v>
      </c>
      <c r="AT33" s="351">
        <f t="shared" si="16"/>
        <v>1</v>
      </c>
      <c r="AU33" s="318">
        <f t="shared" si="17"/>
        <v>1</v>
      </c>
      <c r="AV33" s="318">
        <f t="shared" si="18"/>
        <v>0</v>
      </c>
      <c r="AW33" s="318">
        <f t="shared" si="19"/>
        <v>0</v>
      </c>
      <c r="AX33" s="352">
        <f t="shared" si="20"/>
        <v>0</v>
      </c>
      <c r="AY33" s="313"/>
    </row>
    <row r="34" spans="1:51" s="344" customFormat="1" ht="33.75" customHeight="1" thickBot="1">
      <c r="A34" s="483">
        <v>6</v>
      </c>
      <c r="B34" s="434" t="s">
        <v>148</v>
      </c>
      <c r="C34" s="489" t="s">
        <v>113</v>
      </c>
      <c r="D34" s="485" t="s">
        <v>61</v>
      </c>
      <c r="E34" s="420"/>
      <c r="F34" s="355"/>
      <c r="G34" s="335">
        <f t="shared" si="0"/>
        <v>0</v>
      </c>
      <c r="H34" s="336"/>
      <c r="I34" s="322"/>
      <c r="J34" s="337">
        <f t="shared" si="1"/>
        <v>0</v>
      </c>
      <c r="K34" s="338">
        <v>2</v>
      </c>
      <c r="L34" s="322">
        <f>27+29.5</f>
        <v>56.5</v>
      </c>
      <c r="M34" s="337">
        <f t="shared" si="2"/>
        <v>113</v>
      </c>
      <c r="N34" s="339">
        <v>1</v>
      </c>
      <c r="O34" s="322">
        <v>69</v>
      </c>
      <c r="P34" s="338">
        <f t="shared" si="3"/>
        <v>69</v>
      </c>
      <c r="Q34" s="339"/>
      <c r="R34" s="322"/>
      <c r="S34" s="337">
        <f t="shared" si="4"/>
        <v>0</v>
      </c>
      <c r="T34" s="207">
        <f t="shared" si="5"/>
        <v>3</v>
      </c>
      <c r="U34" s="207"/>
      <c r="V34" s="207"/>
      <c r="W34" s="208">
        <f t="shared" si="6"/>
        <v>182</v>
      </c>
      <c r="X34" s="320">
        <v>16</v>
      </c>
      <c r="Y34" s="341"/>
      <c r="Z34" s="324"/>
      <c r="AA34" s="335">
        <f t="shared" si="7"/>
        <v>0</v>
      </c>
      <c r="AB34" s="336"/>
      <c r="AC34" s="322"/>
      <c r="AD34" s="337">
        <f t="shared" si="8"/>
        <v>0</v>
      </c>
      <c r="AE34" s="338"/>
      <c r="AF34" s="322"/>
      <c r="AG34" s="337">
        <f t="shared" si="9"/>
        <v>0</v>
      </c>
      <c r="AH34" s="339"/>
      <c r="AI34" s="322"/>
      <c r="AJ34" s="354">
        <f t="shared" si="10"/>
        <v>0</v>
      </c>
      <c r="AK34" s="339"/>
      <c r="AL34" s="322"/>
      <c r="AM34" s="337">
        <f t="shared" si="11"/>
        <v>0</v>
      </c>
      <c r="AN34" s="207">
        <f t="shared" si="12"/>
        <v>0</v>
      </c>
      <c r="AO34" s="207"/>
      <c r="AP34" s="207"/>
      <c r="AQ34" s="208">
        <f t="shared" si="13"/>
        <v>0</v>
      </c>
      <c r="AR34" s="203">
        <f t="shared" si="14"/>
        <v>3</v>
      </c>
      <c r="AS34" s="204">
        <f t="shared" si="15"/>
        <v>182</v>
      </c>
      <c r="AT34" s="351">
        <f t="shared" si="16"/>
        <v>0</v>
      </c>
      <c r="AU34" s="318">
        <f t="shared" si="17"/>
        <v>2</v>
      </c>
      <c r="AV34" s="318">
        <f t="shared" si="18"/>
        <v>0</v>
      </c>
      <c r="AW34" s="318">
        <f t="shared" si="19"/>
        <v>0</v>
      </c>
      <c r="AX34" s="352">
        <f t="shared" si="20"/>
        <v>1</v>
      </c>
      <c r="AY34" s="323"/>
    </row>
    <row r="35" spans="1:51" s="344" customFormat="1" ht="35.25" customHeight="1" thickBot="1">
      <c r="A35" s="483">
        <v>47</v>
      </c>
      <c r="B35" s="434" t="s">
        <v>165</v>
      </c>
      <c r="C35" s="497" t="s">
        <v>166</v>
      </c>
      <c r="D35" s="486" t="s">
        <v>61</v>
      </c>
      <c r="E35" s="421"/>
      <c r="F35" s="324"/>
      <c r="G35" s="335">
        <f t="shared" si="0"/>
        <v>0</v>
      </c>
      <c r="H35" s="336"/>
      <c r="I35" s="322"/>
      <c r="J35" s="337">
        <f t="shared" si="1"/>
        <v>0</v>
      </c>
      <c r="K35" s="338"/>
      <c r="L35" s="322"/>
      <c r="M35" s="337">
        <f t="shared" si="2"/>
        <v>0</v>
      </c>
      <c r="N35" s="339"/>
      <c r="O35" s="322"/>
      <c r="P35" s="338">
        <f t="shared" si="3"/>
        <v>0</v>
      </c>
      <c r="Q35" s="339"/>
      <c r="R35" s="322"/>
      <c r="S35" s="337">
        <f t="shared" si="4"/>
        <v>0</v>
      </c>
      <c r="T35" s="207">
        <f t="shared" si="5"/>
        <v>0</v>
      </c>
      <c r="U35" s="207"/>
      <c r="V35" s="207"/>
      <c r="W35" s="208">
        <f t="shared" si="6"/>
        <v>0</v>
      </c>
      <c r="X35" s="320">
        <v>33</v>
      </c>
      <c r="Y35" s="341"/>
      <c r="Z35" s="324"/>
      <c r="AA35" s="335">
        <f t="shared" si="7"/>
        <v>0</v>
      </c>
      <c r="AB35" s="336">
        <v>1</v>
      </c>
      <c r="AC35" s="322">
        <v>60</v>
      </c>
      <c r="AD35" s="337">
        <f t="shared" si="8"/>
        <v>180</v>
      </c>
      <c r="AE35" s="338"/>
      <c r="AF35" s="322"/>
      <c r="AG35" s="337">
        <f t="shared" si="9"/>
        <v>0</v>
      </c>
      <c r="AH35" s="339"/>
      <c r="AI35" s="322"/>
      <c r="AJ35" s="354">
        <f t="shared" si="10"/>
        <v>0</v>
      </c>
      <c r="AK35" s="339"/>
      <c r="AL35" s="322"/>
      <c r="AM35" s="337">
        <f t="shared" si="11"/>
        <v>0</v>
      </c>
      <c r="AN35" s="207">
        <f t="shared" si="12"/>
        <v>1</v>
      </c>
      <c r="AO35" s="207"/>
      <c r="AP35" s="207"/>
      <c r="AQ35" s="208">
        <f t="shared" si="13"/>
        <v>180</v>
      </c>
      <c r="AR35" s="203">
        <f t="shared" si="14"/>
        <v>1</v>
      </c>
      <c r="AS35" s="204">
        <f t="shared" si="15"/>
        <v>180</v>
      </c>
      <c r="AT35" s="351">
        <f t="shared" si="16"/>
        <v>1</v>
      </c>
      <c r="AU35" s="318">
        <f t="shared" si="17"/>
        <v>0</v>
      </c>
      <c r="AV35" s="318">
        <f t="shared" si="18"/>
        <v>0</v>
      </c>
      <c r="AW35" s="318">
        <f t="shared" si="19"/>
        <v>0</v>
      </c>
      <c r="AX35" s="352">
        <f t="shared" si="20"/>
        <v>0</v>
      </c>
      <c r="AY35" s="323"/>
    </row>
    <row r="36" spans="1:51" s="344" customFormat="1" ht="43.5" customHeight="1" thickBot="1">
      <c r="A36" s="478">
        <v>1</v>
      </c>
      <c r="B36" s="434" t="s">
        <v>110</v>
      </c>
      <c r="C36" s="497" t="s">
        <v>69</v>
      </c>
      <c r="D36" s="480" t="s">
        <v>65</v>
      </c>
      <c r="E36" s="461"/>
      <c r="F36" s="522"/>
      <c r="G36" s="335">
        <f t="shared" si="0"/>
        <v>0</v>
      </c>
      <c r="H36" s="336"/>
      <c r="I36" s="322"/>
      <c r="J36" s="337">
        <f t="shared" si="1"/>
        <v>0</v>
      </c>
      <c r="K36" s="338"/>
      <c r="L36" s="322"/>
      <c r="M36" s="337">
        <f t="shared" si="2"/>
        <v>0</v>
      </c>
      <c r="N36" s="339"/>
      <c r="O36" s="322"/>
      <c r="P36" s="356">
        <f t="shared" si="3"/>
        <v>0</v>
      </c>
      <c r="Q36" s="339"/>
      <c r="R36" s="322"/>
      <c r="S36" s="337">
        <f t="shared" si="4"/>
        <v>0</v>
      </c>
      <c r="T36" s="207">
        <f t="shared" si="5"/>
        <v>0</v>
      </c>
      <c r="U36" s="207"/>
      <c r="V36" s="207"/>
      <c r="W36" s="208">
        <f t="shared" si="6"/>
        <v>0</v>
      </c>
      <c r="X36" s="321">
        <v>33</v>
      </c>
      <c r="Y36" s="341"/>
      <c r="Z36" s="324"/>
      <c r="AA36" s="335">
        <f t="shared" si="7"/>
        <v>0</v>
      </c>
      <c r="AB36" s="336">
        <v>1</v>
      </c>
      <c r="AC36" s="322">
        <v>53.5</v>
      </c>
      <c r="AD36" s="337">
        <f t="shared" si="8"/>
        <v>160.5</v>
      </c>
      <c r="AE36" s="338"/>
      <c r="AF36" s="322"/>
      <c r="AG36" s="337">
        <f t="shared" si="9"/>
        <v>0</v>
      </c>
      <c r="AH36" s="339"/>
      <c r="AI36" s="322"/>
      <c r="AJ36" s="354">
        <f t="shared" si="10"/>
        <v>0</v>
      </c>
      <c r="AK36" s="339"/>
      <c r="AL36" s="322"/>
      <c r="AM36" s="337">
        <f t="shared" si="11"/>
        <v>0</v>
      </c>
      <c r="AN36" s="207">
        <f t="shared" si="12"/>
        <v>1</v>
      </c>
      <c r="AO36" s="207"/>
      <c r="AP36" s="207"/>
      <c r="AQ36" s="208">
        <f t="shared" si="13"/>
        <v>160.5</v>
      </c>
      <c r="AR36" s="203">
        <f t="shared" si="14"/>
        <v>1</v>
      </c>
      <c r="AS36" s="204">
        <f t="shared" si="15"/>
        <v>160.5</v>
      </c>
      <c r="AT36" s="351">
        <f t="shared" si="16"/>
        <v>1</v>
      </c>
      <c r="AU36" s="318">
        <f t="shared" si="17"/>
        <v>0</v>
      </c>
      <c r="AV36" s="318">
        <f t="shared" si="18"/>
        <v>0</v>
      </c>
      <c r="AW36" s="318">
        <f t="shared" si="19"/>
        <v>0</v>
      </c>
      <c r="AX36" s="352">
        <f t="shared" si="20"/>
        <v>0</v>
      </c>
      <c r="AY36" s="323"/>
    </row>
    <row r="37" spans="1:51" s="344" customFormat="1" ht="34.5" customHeight="1" thickBot="1">
      <c r="A37" s="487">
        <v>54</v>
      </c>
      <c r="B37" s="434" t="s">
        <v>161</v>
      </c>
      <c r="C37" s="528" t="s">
        <v>139</v>
      </c>
      <c r="D37" s="506" t="s">
        <v>64</v>
      </c>
      <c r="E37" s="421"/>
      <c r="F37" s="324"/>
      <c r="G37" s="335">
        <f t="shared" si="0"/>
        <v>0</v>
      </c>
      <c r="H37" s="336">
        <v>1</v>
      </c>
      <c r="I37" s="322">
        <v>53.5</v>
      </c>
      <c r="J37" s="337">
        <f t="shared" si="1"/>
        <v>160.5</v>
      </c>
      <c r="K37" s="338"/>
      <c r="L37" s="322"/>
      <c r="M37" s="337">
        <f t="shared" si="2"/>
        <v>0</v>
      </c>
      <c r="N37" s="339"/>
      <c r="O37" s="322"/>
      <c r="P37" s="338">
        <f t="shared" si="3"/>
        <v>0</v>
      </c>
      <c r="Q37" s="339"/>
      <c r="R37" s="322"/>
      <c r="S37" s="337">
        <f t="shared" si="4"/>
        <v>0</v>
      </c>
      <c r="T37" s="207">
        <f t="shared" si="5"/>
        <v>1</v>
      </c>
      <c r="U37" s="207"/>
      <c r="V37" s="207"/>
      <c r="W37" s="208">
        <f t="shared" si="6"/>
        <v>160.5</v>
      </c>
      <c r="X37" s="320">
        <v>17</v>
      </c>
      <c r="Y37" s="341"/>
      <c r="Z37" s="324"/>
      <c r="AA37" s="335">
        <f t="shared" si="7"/>
        <v>0</v>
      </c>
      <c r="AB37" s="336"/>
      <c r="AC37" s="322"/>
      <c r="AD37" s="337">
        <f t="shared" si="8"/>
        <v>0</v>
      </c>
      <c r="AE37" s="338"/>
      <c r="AF37" s="322"/>
      <c r="AG37" s="337">
        <f t="shared" si="9"/>
        <v>0</v>
      </c>
      <c r="AH37" s="339"/>
      <c r="AI37" s="322"/>
      <c r="AJ37" s="354">
        <f t="shared" si="10"/>
        <v>0</v>
      </c>
      <c r="AK37" s="339"/>
      <c r="AL37" s="322"/>
      <c r="AM37" s="337">
        <f t="shared" si="11"/>
        <v>0</v>
      </c>
      <c r="AN37" s="207">
        <f t="shared" si="12"/>
        <v>0</v>
      </c>
      <c r="AO37" s="207"/>
      <c r="AP37" s="207"/>
      <c r="AQ37" s="208">
        <f t="shared" si="13"/>
        <v>0</v>
      </c>
      <c r="AR37" s="203">
        <f t="shared" si="14"/>
        <v>1</v>
      </c>
      <c r="AS37" s="204">
        <f t="shared" si="15"/>
        <v>160.5</v>
      </c>
      <c r="AT37" s="351">
        <f t="shared" si="16"/>
        <v>1</v>
      </c>
      <c r="AU37" s="318">
        <f t="shared" si="17"/>
        <v>0</v>
      </c>
      <c r="AV37" s="318">
        <f t="shared" si="18"/>
        <v>0</v>
      </c>
      <c r="AW37" s="318">
        <f t="shared" si="19"/>
        <v>0</v>
      </c>
      <c r="AX37" s="352">
        <f t="shared" si="20"/>
        <v>0</v>
      </c>
      <c r="AY37" s="323"/>
    </row>
    <row r="38" spans="1:51" s="344" customFormat="1" ht="31.5" customHeight="1" thickBot="1">
      <c r="A38" s="483">
        <v>20</v>
      </c>
      <c r="B38" s="434"/>
      <c r="C38" s="484" t="s">
        <v>124</v>
      </c>
      <c r="D38" s="480" t="s">
        <v>71</v>
      </c>
      <c r="E38" s="422"/>
      <c r="F38" s="324"/>
      <c r="G38" s="335">
        <f t="shared" si="0"/>
        <v>0</v>
      </c>
      <c r="H38" s="336"/>
      <c r="I38" s="322"/>
      <c r="J38" s="337">
        <f t="shared" si="1"/>
        <v>0</v>
      </c>
      <c r="K38" s="338">
        <v>3</v>
      </c>
      <c r="L38" s="322">
        <f>26+26+25</f>
        <v>77</v>
      </c>
      <c r="M38" s="337">
        <f t="shared" si="2"/>
        <v>154</v>
      </c>
      <c r="N38" s="339"/>
      <c r="O38" s="322"/>
      <c r="P38" s="338">
        <f t="shared" si="3"/>
        <v>0</v>
      </c>
      <c r="Q38" s="339"/>
      <c r="R38" s="322"/>
      <c r="S38" s="337">
        <f t="shared" si="4"/>
        <v>0</v>
      </c>
      <c r="T38" s="207">
        <f t="shared" si="5"/>
        <v>3</v>
      </c>
      <c r="U38" s="207"/>
      <c r="V38" s="207"/>
      <c r="W38" s="208">
        <f t="shared" si="6"/>
        <v>154</v>
      </c>
      <c r="X38" s="320">
        <v>20</v>
      </c>
      <c r="Y38" s="359"/>
      <c r="Z38" s="452"/>
      <c r="AA38" s="335">
        <f t="shared" si="7"/>
        <v>0</v>
      </c>
      <c r="AB38" s="336"/>
      <c r="AC38" s="322"/>
      <c r="AD38" s="337">
        <f t="shared" si="8"/>
        <v>0</v>
      </c>
      <c r="AE38" s="338"/>
      <c r="AF38" s="322"/>
      <c r="AG38" s="337">
        <f t="shared" si="9"/>
        <v>0</v>
      </c>
      <c r="AH38" s="339"/>
      <c r="AI38" s="322"/>
      <c r="AJ38" s="354">
        <f t="shared" si="10"/>
        <v>0</v>
      </c>
      <c r="AK38" s="339"/>
      <c r="AL38" s="322"/>
      <c r="AM38" s="337">
        <f t="shared" si="11"/>
        <v>0</v>
      </c>
      <c r="AN38" s="207">
        <f t="shared" si="12"/>
        <v>0</v>
      </c>
      <c r="AO38" s="207"/>
      <c r="AP38" s="207"/>
      <c r="AQ38" s="208">
        <f t="shared" si="13"/>
        <v>0</v>
      </c>
      <c r="AR38" s="203">
        <f t="shared" si="14"/>
        <v>3</v>
      </c>
      <c r="AS38" s="204">
        <f t="shared" si="15"/>
        <v>154</v>
      </c>
      <c r="AT38" s="351">
        <f t="shared" si="16"/>
        <v>0</v>
      </c>
      <c r="AU38" s="318">
        <f t="shared" si="17"/>
        <v>3</v>
      </c>
      <c r="AV38" s="318">
        <f t="shared" si="18"/>
        <v>0</v>
      </c>
      <c r="AW38" s="318">
        <f t="shared" si="19"/>
        <v>0</v>
      </c>
      <c r="AX38" s="352">
        <f t="shared" si="20"/>
        <v>0</v>
      </c>
      <c r="AY38" s="451"/>
    </row>
    <row r="39" spans="1:51" s="344" customFormat="1" ht="36" customHeight="1" thickBot="1">
      <c r="A39" s="501">
        <v>71</v>
      </c>
      <c r="B39" s="502"/>
      <c r="C39" s="510" t="s">
        <v>128</v>
      </c>
      <c r="D39" s="504" t="s">
        <v>129</v>
      </c>
      <c r="E39" s="421"/>
      <c r="F39" s="324"/>
      <c r="G39" s="335">
        <f t="shared" si="0"/>
        <v>0</v>
      </c>
      <c r="H39" s="336"/>
      <c r="I39" s="322"/>
      <c r="J39" s="337">
        <f t="shared" si="1"/>
        <v>0</v>
      </c>
      <c r="K39" s="338">
        <v>1</v>
      </c>
      <c r="L39" s="322">
        <v>27</v>
      </c>
      <c r="M39" s="337">
        <f t="shared" si="2"/>
        <v>54</v>
      </c>
      <c r="N39" s="339"/>
      <c r="O39" s="322"/>
      <c r="P39" s="338">
        <f t="shared" si="3"/>
        <v>0</v>
      </c>
      <c r="Q39" s="339"/>
      <c r="R39" s="322"/>
      <c r="S39" s="337">
        <f t="shared" si="4"/>
        <v>0</v>
      </c>
      <c r="T39" s="207">
        <f t="shared" si="5"/>
        <v>1</v>
      </c>
      <c r="U39" s="207"/>
      <c r="V39" s="207"/>
      <c r="W39" s="208">
        <f t="shared" si="6"/>
        <v>54</v>
      </c>
      <c r="X39" s="321">
        <v>28</v>
      </c>
      <c r="Y39" s="357"/>
      <c r="Z39" s="355"/>
      <c r="AA39" s="335">
        <f t="shared" si="7"/>
        <v>0</v>
      </c>
      <c r="AB39" s="336"/>
      <c r="AC39" s="322"/>
      <c r="AD39" s="337">
        <f t="shared" si="8"/>
        <v>0</v>
      </c>
      <c r="AE39" s="338">
        <v>1</v>
      </c>
      <c r="AF39" s="322">
        <v>26</v>
      </c>
      <c r="AG39" s="337">
        <f t="shared" si="9"/>
        <v>52</v>
      </c>
      <c r="AH39" s="339"/>
      <c r="AI39" s="322"/>
      <c r="AJ39" s="354">
        <f t="shared" si="10"/>
        <v>0</v>
      </c>
      <c r="AK39" s="339"/>
      <c r="AL39" s="322"/>
      <c r="AM39" s="337">
        <f t="shared" si="11"/>
        <v>0</v>
      </c>
      <c r="AN39" s="207">
        <f t="shared" si="12"/>
        <v>1</v>
      </c>
      <c r="AO39" s="207"/>
      <c r="AP39" s="207"/>
      <c r="AQ39" s="208">
        <f t="shared" si="13"/>
        <v>52</v>
      </c>
      <c r="AR39" s="203">
        <f t="shared" si="14"/>
        <v>2</v>
      </c>
      <c r="AS39" s="204">
        <f t="shared" si="15"/>
        <v>106</v>
      </c>
      <c r="AT39" s="351">
        <f t="shared" si="16"/>
        <v>0</v>
      </c>
      <c r="AU39" s="318">
        <f t="shared" si="17"/>
        <v>2</v>
      </c>
      <c r="AV39" s="318">
        <f t="shared" si="18"/>
        <v>0</v>
      </c>
      <c r="AW39" s="318">
        <f t="shared" si="19"/>
        <v>0</v>
      </c>
      <c r="AX39" s="352">
        <f t="shared" si="20"/>
        <v>0</v>
      </c>
      <c r="AY39" s="323"/>
    </row>
    <row r="40" spans="1:51" s="344" customFormat="1" ht="32.25" customHeight="1" thickBot="1">
      <c r="A40" s="478">
        <v>50</v>
      </c>
      <c r="B40" s="434" t="s">
        <v>86</v>
      </c>
      <c r="C40" s="479" t="s">
        <v>72</v>
      </c>
      <c r="D40" s="480" t="s">
        <v>62</v>
      </c>
      <c r="E40" s="421"/>
      <c r="F40" s="324"/>
      <c r="G40" s="335">
        <f aca="true" t="shared" si="21" ref="G40:G69">F40*3</f>
        <v>0</v>
      </c>
      <c r="H40" s="336"/>
      <c r="I40" s="322"/>
      <c r="J40" s="337">
        <f aca="true" t="shared" si="22" ref="J40:J69">I40*3</f>
        <v>0</v>
      </c>
      <c r="K40" s="338">
        <v>1</v>
      </c>
      <c r="L40" s="322">
        <v>25.5</v>
      </c>
      <c r="M40" s="337">
        <f aca="true" t="shared" si="23" ref="M40:M69">L40*2</f>
        <v>51</v>
      </c>
      <c r="N40" s="339"/>
      <c r="O40" s="322"/>
      <c r="P40" s="338">
        <f aca="true" t="shared" si="24" ref="P40:P69">O40*1</f>
        <v>0</v>
      </c>
      <c r="Q40" s="339"/>
      <c r="R40" s="322"/>
      <c r="S40" s="337">
        <f aca="true" t="shared" si="25" ref="S40:S69">R40*2</f>
        <v>0</v>
      </c>
      <c r="T40" s="207">
        <f aca="true" t="shared" si="26" ref="T40:T69">E40+H40+K40+N40+Q40</f>
        <v>1</v>
      </c>
      <c r="U40" s="207"/>
      <c r="V40" s="207"/>
      <c r="W40" s="208">
        <f aca="true" t="shared" si="27" ref="W40:W69">(G40+J40+M40+P40+S40)-V40+U40</f>
        <v>51</v>
      </c>
      <c r="X40" s="320">
        <v>30</v>
      </c>
      <c r="Y40" s="357"/>
      <c r="Z40" s="355"/>
      <c r="AA40" s="335">
        <f aca="true" t="shared" si="28" ref="AA40:AA69">Z40*3</f>
        <v>0</v>
      </c>
      <c r="AB40" s="336"/>
      <c r="AC40" s="322"/>
      <c r="AD40" s="337">
        <f aca="true" t="shared" si="29" ref="AD40:AD69">AC40*3</f>
        <v>0</v>
      </c>
      <c r="AE40" s="338">
        <v>1</v>
      </c>
      <c r="AF40" s="322">
        <v>25</v>
      </c>
      <c r="AG40" s="337">
        <f aca="true" t="shared" si="30" ref="AG40:AG69">AF40*2</f>
        <v>50</v>
      </c>
      <c r="AH40" s="339"/>
      <c r="AI40" s="322"/>
      <c r="AJ40" s="354">
        <f aca="true" t="shared" si="31" ref="AJ40:AJ69">AI40*1</f>
        <v>0</v>
      </c>
      <c r="AK40" s="339"/>
      <c r="AL40" s="322"/>
      <c r="AM40" s="337">
        <f aca="true" t="shared" si="32" ref="AM40:AM69">AL40*2</f>
        <v>0</v>
      </c>
      <c r="AN40" s="207">
        <f aca="true" t="shared" si="33" ref="AN40:AN69">SUM(Y40+AB40+AE40+AH40+AK40)</f>
        <v>1</v>
      </c>
      <c r="AO40" s="207"/>
      <c r="AP40" s="207"/>
      <c r="AQ40" s="208">
        <f aca="true" t="shared" si="34" ref="AQ40:AQ69">SUM(AA40+AD40+AG40+AJ40+AM40)-AP40+AO40</f>
        <v>50</v>
      </c>
      <c r="AR40" s="203">
        <f aca="true" t="shared" si="35" ref="AR40:AR69">SUM(T40+AN40)</f>
        <v>2</v>
      </c>
      <c r="AS40" s="204">
        <f aca="true" t="shared" si="36" ref="AS40:AS69">SUM(W40+AQ40)</f>
        <v>101</v>
      </c>
      <c r="AT40" s="351">
        <f aca="true" t="shared" si="37" ref="AT40:AT69">SUM(H40+AB40)</f>
        <v>0</v>
      </c>
      <c r="AU40" s="318">
        <f aca="true" t="shared" si="38" ref="AU40:AU69">SUM(K40+AE40)</f>
        <v>2</v>
      </c>
      <c r="AV40" s="318">
        <f aca="true" t="shared" si="39" ref="AV40:AV69">SUM(E40+Y40)</f>
        <v>0</v>
      </c>
      <c r="AW40" s="318">
        <f aca="true" t="shared" si="40" ref="AW40:AW69">SUM(Q40+AK40)</f>
        <v>0</v>
      </c>
      <c r="AX40" s="352">
        <f aca="true" t="shared" si="41" ref="AX40:AX69">SUM(N40+AH40)</f>
        <v>0</v>
      </c>
      <c r="AY40" s="313"/>
    </row>
    <row r="41" spans="1:51" s="344" customFormat="1" ht="33.75" customHeight="1" thickBot="1">
      <c r="A41" s="483">
        <v>18</v>
      </c>
      <c r="B41" s="434" t="s">
        <v>88</v>
      </c>
      <c r="C41" s="484" t="s">
        <v>89</v>
      </c>
      <c r="D41" s="493" t="s">
        <v>75</v>
      </c>
      <c r="E41" s="420"/>
      <c r="F41" s="355"/>
      <c r="G41" s="335">
        <f t="shared" si="21"/>
        <v>0</v>
      </c>
      <c r="H41" s="336"/>
      <c r="I41" s="322"/>
      <c r="J41" s="337">
        <f t="shared" si="22"/>
        <v>0</v>
      </c>
      <c r="K41" s="338">
        <v>1</v>
      </c>
      <c r="L41" s="322">
        <v>31.5</v>
      </c>
      <c r="M41" s="337">
        <f t="shared" si="23"/>
        <v>63</v>
      </c>
      <c r="N41" s="339"/>
      <c r="O41" s="322"/>
      <c r="P41" s="356">
        <f t="shared" si="24"/>
        <v>0</v>
      </c>
      <c r="Q41" s="339"/>
      <c r="R41" s="322"/>
      <c r="S41" s="337">
        <f t="shared" si="25"/>
        <v>0</v>
      </c>
      <c r="T41" s="207">
        <f t="shared" si="26"/>
        <v>1</v>
      </c>
      <c r="U41" s="207"/>
      <c r="V41" s="207"/>
      <c r="W41" s="208">
        <f t="shared" si="27"/>
        <v>63</v>
      </c>
      <c r="X41" s="320">
        <v>25</v>
      </c>
      <c r="Y41" s="341"/>
      <c r="Z41" s="324"/>
      <c r="AA41" s="335">
        <f t="shared" si="28"/>
        <v>0</v>
      </c>
      <c r="AB41" s="336"/>
      <c r="AC41" s="322"/>
      <c r="AD41" s="337">
        <f t="shared" si="29"/>
        <v>0</v>
      </c>
      <c r="AE41" s="338"/>
      <c r="AF41" s="322"/>
      <c r="AG41" s="337">
        <f t="shared" si="30"/>
        <v>0</v>
      </c>
      <c r="AH41" s="339"/>
      <c r="AI41" s="322"/>
      <c r="AJ41" s="354">
        <f t="shared" si="31"/>
        <v>0</v>
      </c>
      <c r="AK41" s="339"/>
      <c r="AL41" s="322"/>
      <c r="AM41" s="337">
        <f t="shared" si="32"/>
        <v>0</v>
      </c>
      <c r="AN41" s="207">
        <f t="shared" si="33"/>
        <v>0</v>
      </c>
      <c r="AO41" s="207"/>
      <c r="AP41" s="207"/>
      <c r="AQ41" s="208">
        <f t="shared" si="34"/>
        <v>0</v>
      </c>
      <c r="AR41" s="203">
        <f t="shared" si="35"/>
        <v>1</v>
      </c>
      <c r="AS41" s="204">
        <f t="shared" si="36"/>
        <v>63</v>
      </c>
      <c r="AT41" s="351">
        <f t="shared" si="37"/>
        <v>0</v>
      </c>
      <c r="AU41" s="318">
        <f t="shared" si="38"/>
        <v>1</v>
      </c>
      <c r="AV41" s="318">
        <f t="shared" si="39"/>
        <v>0</v>
      </c>
      <c r="AW41" s="318">
        <f t="shared" si="40"/>
        <v>0</v>
      </c>
      <c r="AX41" s="352">
        <f t="shared" si="41"/>
        <v>0</v>
      </c>
      <c r="AY41" s="451"/>
    </row>
    <row r="42" spans="1:51" s="344" customFormat="1" ht="39.75" customHeight="1" thickBot="1">
      <c r="A42" s="483">
        <v>46</v>
      </c>
      <c r="B42" s="434" t="s">
        <v>74</v>
      </c>
      <c r="C42" s="484" t="s">
        <v>92</v>
      </c>
      <c r="D42" s="486" t="s">
        <v>61</v>
      </c>
      <c r="E42" s="420"/>
      <c r="F42" s="355"/>
      <c r="G42" s="335">
        <f t="shared" si="21"/>
        <v>0</v>
      </c>
      <c r="H42" s="336"/>
      <c r="I42" s="322"/>
      <c r="J42" s="337">
        <f t="shared" si="22"/>
        <v>0</v>
      </c>
      <c r="K42" s="338">
        <v>1</v>
      </c>
      <c r="L42" s="322">
        <v>29</v>
      </c>
      <c r="M42" s="337">
        <f t="shared" si="23"/>
        <v>58</v>
      </c>
      <c r="N42" s="339"/>
      <c r="O42" s="322"/>
      <c r="P42" s="356">
        <f t="shared" si="24"/>
        <v>0</v>
      </c>
      <c r="Q42" s="339"/>
      <c r="R42" s="322"/>
      <c r="S42" s="337">
        <f t="shared" si="25"/>
        <v>0</v>
      </c>
      <c r="T42" s="207">
        <f t="shared" si="26"/>
        <v>1</v>
      </c>
      <c r="U42" s="207"/>
      <c r="V42" s="207"/>
      <c r="W42" s="208">
        <f t="shared" si="27"/>
        <v>58</v>
      </c>
      <c r="X42" s="320">
        <v>26</v>
      </c>
      <c r="Y42" s="341"/>
      <c r="Z42" s="324"/>
      <c r="AA42" s="335">
        <f t="shared" si="28"/>
        <v>0</v>
      </c>
      <c r="AB42" s="336"/>
      <c r="AC42" s="322"/>
      <c r="AD42" s="337">
        <f t="shared" si="29"/>
        <v>0</v>
      </c>
      <c r="AE42" s="338"/>
      <c r="AF42" s="322"/>
      <c r="AG42" s="337">
        <f t="shared" si="30"/>
        <v>0</v>
      </c>
      <c r="AH42" s="339"/>
      <c r="AI42" s="322"/>
      <c r="AJ42" s="354">
        <f t="shared" si="31"/>
        <v>0</v>
      </c>
      <c r="AK42" s="339"/>
      <c r="AL42" s="322"/>
      <c r="AM42" s="337">
        <f t="shared" si="32"/>
        <v>0</v>
      </c>
      <c r="AN42" s="207">
        <f t="shared" si="33"/>
        <v>0</v>
      </c>
      <c r="AO42" s="207"/>
      <c r="AP42" s="207"/>
      <c r="AQ42" s="208">
        <f t="shared" si="34"/>
        <v>0</v>
      </c>
      <c r="AR42" s="203">
        <f t="shared" si="35"/>
        <v>1</v>
      </c>
      <c r="AS42" s="204">
        <f t="shared" si="36"/>
        <v>58</v>
      </c>
      <c r="AT42" s="351">
        <f t="shared" si="37"/>
        <v>0</v>
      </c>
      <c r="AU42" s="318">
        <f t="shared" si="38"/>
        <v>1</v>
      </c>
      <c r="AV42" s="318">
        <f t="shared" si="39"/>
        <v>0</v>
      </c>
      <c r="AW42" s="318">
        <f t="shared" si="40"/>
        <v>0</v>
      </c>
      <c r="AX42" s="352">
        <f t="shared" si="41"/>
        <v>0</v>
      </c>
      <c r="AY42" s="323"/>
    </row>
    <row r="43" spans="1:51" s="344" customFormat="1" ht="36.75" customHeight="1" thickBot="1">
      <c r="A43" s="478">
        <v>52</v>
      </c>
      <c r="B43" s="505" t="s">
        <v>158</v>
      </c>
      <c r="C43" s="534" t="s">
        <v>79</v>
      </c>
      <c r="D43" s="480" t="s">
        <v>66</v>
      </c>
      <c r="E43" s="420"/>
      <c r="F43" s="324"/>
      <c r="G43" s="335">
        <f t="shared" si="21"/>
        <v>0</v>
      </c>
      <c r="H43" s="336"/>
      <c r="I43" s="324"/>
      <c r="J43" s="337">
        <f t="shared" si="22"/>
        <v>0</v>
      </c>
      <c r="K43" s="338">
        <v>1</v>
      </c>
      <c r="L43" s="322">
        <v>27</v>
      </c>
      <c r="M43" s="337">
        <f t="shared" si="23"/>
        <v>54</v>
      </c>
      <c r="N43" s="339"/>
      <c r="O43" s="322"/>
      <c r="P43" s="338">
        <f t="shared" si="24"/>
        <v>0</v>
      </c>
      <c r="Q43" s="339"/>
      <c r="R43" s="322"/>
      <c r="S43" s="337">
        <f t="shared" si="25"/>
        <v>0</v>
      </c>
      <c r="T43" s="207">
        <f t="shared" si="26"/>
        <v>1</v>
      </c>
      <c r="U43" s="207"/>
      <c r="V43" s="207"/>
      <c r="W43" s="208">
        <f t="shared" si="27"/>
        <v>54</v>
      </c>
      <c r="X43" s="320">
        <v>27</v>
      </c>
      <c r="Y43" s="341"/>
      <c r="Z43" s="324"/>
      <c r="AA43" s="335">
        <f t="shared" si="28"/>
        <v>0</v>
      </c>
      <c r="AB43" s="336"/>
      <c r="AC43" s="322"/>
      <c r="AD43" s="337">
        <f t="shared" si="29"/>
        <v>0</v>
      </c>
      <c r="AE43" s="338"/>
      <c r="AF43" s="322"/>
      <c r="AG43" s="337">
        <f t="shared" si="30"/>
        <v>0</v>
      </c>
      <c r="AH43" s="339"/>
      <c r="AI43" s="322"/>
      <c r="AJ43" s="354">
        <f t="shared" si="31"/>
        <v>0</v>
      </c>
      <c r="AK43" s="339"/>
      <c r="AL43" s="322"/>
      <c r="AM43" s="337">
        <f t="shared" si="32"/>
        <v>0</v>
      </c>
      <c r="AN43" s="207">
        <f t="shared" si="33"/>
        <v>0</v>
      </c>
      <c r="AO43" s="207"/>
      <c r="AP43" s="207"/>
      <c r="AQ43" s="208">
        <f t="shared" si="34"/>
        <v>0</v>
      </c>
      <c r="AR43" s="203">
        <f t="shared" si="35"/>
        <v>1</v>
      </c>
      <c r="AS43" s="204">
        <f t="shared" si="36"/>
        <v>54</v>
      </c>
      <c r="AT43" s="351">
        <f t="shared" si="37"/>
        <v>0</v>
      </c>
      <c r="AU43" s="318">
        <f t="shared" si="38"/>
        <v>1</v>
      </c>
      <c r="AV43" s="318">
        <f t="shared" si="39"/>
        <v>0</v>
      </c>
      <c r="AW43" s="318">
        <f t="shared" si="40"/>
        <v>0</v>
      </c>
      <c r="AX43" s="352">
        <f t="shared" si="41"/>
        <v>0</v>
      </c>
      <c r="AY43" s="323"/>
    </row>
    <row r="44" spans="1:51" s="344" customFormat="1" ht="33" customHeight="1" thickBot="1">
      <c r="A44" s="478">
        <v>31</v>
      </c>
      <c r="B44" s="434" t="s">
        <v>160</v>
      </c>
      <c r="C44" s="479" t="s">
        <v>138</v>
      </c>
      <c r="D44" s="508" t="s">
        <v>71</v>
      </c>
      <c r="E44" s="421"/>
      <c r="F44" s="324"/>
      <c r="G44" s="335">
        <f t="shared" si="21"/>
        <v>0</v>
      </c>
      <c r="H44" s="336"/>
      <c r="I44" s="322"/>
      <c r="J44" s="337">
        <f t="shared" si="22"/>
        <v>0</v>
      </c>
      <c r="K44" s="338">
        <v>1</v>
      </c>
      <c r="L44" s="322">
        <v>25</v>
      </c>
      <c r="M44" s="337">
        <f t="shared" si="23"/>
        <v>50</v>
      </c>
      <c r="N44" s="339"/>
      <c r="O44" s="322"/>
      <c r="P44" s="338">
        <f t="shared" si="24"/>
        <v>0</v>
      </c>
      <c r="Q44" s="339"/>
      <c r="R44" s="322"/>
      <c r="S44" s="337">
        <f t="shared" si="25"/>
        <v>0</v>
      </c>
      <c r="T44" s="207">
        <f t="shared" si="26"/>
        <v>1</v>
      </c>
      <c r="U44" s="207"/>
      <c r="V44" s="207"/>
      <c r="W44" s="208">
        <f t="shared" si="27"/>
        <v>50</v>
      </c>
      <c r="X44" s="320">
        <v>32</v>
      </c>
      <c r="Y44" s="341"/>
      <c r="Z44" s="324"/>
      <c r="AA44" s="335">
        <f t="shared" si="28"/>
        <v>0</v>
      </c>
      <c r="AB44" s="336"/>
      <c r="AC44" s="322"/>
      <c r="AD44" s="337">
        <f t="shared" si="29"/>
        <v>0</v>
      </c>
      <c r="AE44" s="338"/>
      <c r="AF44" s="322"/>
      <c r="AG44" s="337">
        <f t="shared" si="30"/>
        <v>0</v>
      </c>
      <c r="AH44" s="339"/>
      <c r="AI44" s="322"/>
      <c r="AJ44" s="354">
        <f t="shared" si="31"/>
        <v>0</v>
      </c>
      <c r="AK44" s="339"/>
      <c r="AL44" s="322"/>
      <c r="AM44" s="337">
        <f t="shared" si="32"/>
        <v>0</v>
      </c>
      <c r="AN44" s="207">
        <f t="shared" si="33"/>
        <v>0</v>
      </c>
      <c r="AO44" s="207"/>
      <c r="AP44" s="207"/>
      <c r="AQ44" s="208">
        <f t="shared" si="34"/>
        <v>0</v>
      </c>
      <c r="AR44" s="203">
        <f t="shared" si="35"/>
        <v>1</v>
      </c>
      <c r="AS44" s="204">
        <f t="shared" si="36"/>
        <v>50</v>
      </c>
      <c r="AT44" s="351">
        <f t="shared" si="37"/>
        <v>0</v>
      </c>
      <c r="AU44" s="318">
        <f t="shared" si="38"/>
        <v>1</v>
      </c>
      <c r="AV44" s="318">
        <f t="shared" si="39"/>
        <v>0</v>
      </c>
      <c r="AW44" s="318">
        <f t="shared" si="40"/>
        <v>0</v>
      </c>
      <c r="AX44" s="352">
        <f t="shared" si="41"/>
        <v>0</v>
      </c>
      <c r="AY44" s="323"/>
    </row>
    <row r="45" spans="1:51" s="344" customFormat="1" ht="39.75" customHeight="1" thickBot="1">
      <c r="A45" s="532">
        <v>8</v>
      </c>
      <c r="B45" s="511" t="s">
        <v>116</v>
      </c>
      <c r="C45" s="521" t="s">
        <v>80</v>
      </c>
      <c r="D45" s="539" t="s">
        <v>109</v>
      </c>
      <c r="E45" s="420"/>
      <c r="F45" s="355"/>
      <c r="G45" s="335">
        <f t="shared" si="21"/>
        <v>0</v>
      </c>
      <c r="H45" s="336"/>
      <c r="I45" s="322"/>
      <c r="J45" s="337">
        <f t="shared" si="22"/>
        <v>0</v>
      </c>
      <c r="K45" s="338"/>
      <c r="L45" s="322"/>
      <c r="M45" s="337">
        <f t="shared" si="23"/>
        <v>0</v>
      </c>
      <c r="N45" s="339"/>
      <c r="O45" s="322"/>
      <c r="P45" s="356">
        <f t="shared" si="24"/>
        <v>0</v>
      </c>
      <c r="Q45" s="339"/>
      <c r="R45" s="322"/>
      <c r="S45" s="337">
        <f t="shared" si="25"/>
        <v>0</v>
      </c>
      <c r="T45" s="207">
        <f t="shared" si="26"/>
        <v>0</v>
      </c>
      <c r="U45" s="207"/>
      <c r="V45" s="207"/>
      <c r="W45" s="208">
        <f t="shared" si="27"/>
        <v>0</v>
      </c>
      <c r="X45" s="320">
        <v>33</v>
      </c>
      <c r="Y45" s="341"/>
      <c r="Z45" s="324"/>
      <c r="AA45" s="335">
        <f t="shared" si="28"/>
        <v>0</v>
      </c>
      <c r="AB45" s="336"/>
      <c r="AC45" s="322"/>
      <c r="AD45" s="337">
        <f t="shared" si="29"/>
        <v>0</v>
      </c>
      <c r="AE45" s="338"/>
      <c r="AF45" s="322"/>
      <c r="AG45" s="337">
        <f t="shared" si="30"/>
        <v>0</v>
      </c>
      <c r="AH45" s="339"/>
      <c r="AI45" s="322"/>
      <c r="AJ45" s="354">
        <f t="shared" si="31"/>
        <v>0</v>
      </c>
      <c r="AK45" s="339"/>
      <c r="AL45" s="322"/>
      <c r="AM45" s="337">
        <f t="shared" si="32"/>
        <v>0</v>
      </c>
      <c r="AN45" s="207">
        <f t="shared" si="33"/>
        <v>0</v>
      </c>
      <c r="AO45" s="207"/>
      <c r="AP45" s="207"/>
      <c r="AQ45" s="208">
        <f t="shared" si="34"/>
        <v>0</v>
      </c>
      <c r="AR45" s="203">
        <f t="shared" si="35"/>
        <v>0</v>
      </c>
      <c r="AS45" s="204">
        <f t="shared" si="36"/>
        <v>0</v>
      </c>
      <c r="AT45" s="351">
        <f t="shared" si="37"/>
        <v>0</v>
      </c>
      <c r="AU45" s="318">
        <f t="shared" si="38"/>
        <v>0</v>
      </c>
      <c r="AV45" s="318">
        <f t="shared" si="39"/>
        <v>0</v>
      </c>
      <c r="AW45" s="318">
        <f t="shared" si="40"/>
        <v>0</v>
      </c>
      <c r="AX45" s="352">
        <f t="shared" si="41"/>
        <v>0</v>
      </c>
      <c r="AY45" s="313"/>
    </row>
    <row r="46" spans="1:51" s="344" customFormat="1" ht="35.25" customHeight="1" thickBot="1">
      <c r="A46" s="487">
        <v>9</v>
      </c>
      <c r="B46" s="434" t="s">
        <v>149</v>
      </c>
      <c r="C46" s="479" t="s">
        <v>150</v>
      </c>
      <c r="D46" s="488" t="s">
        <v>151</v>
      </c>
      <c r="E46" s="421"/>
      <c r="F46" s="324"/>
      <c r="G46" s="335">
        <f t="shared" si="21"/>
        <v>0</v>
      </c>
      <c r="H46" s="336"/>
      <c r="I46" s="318"/>
      <c r="J46" s="337">
        <f t="shared" si="22"/>
        <v>0</v>
      </c>
      <c r="K46" s="338"/>
      <c r="L46" s="322"/>
      <c r="M46" s="337">
        <f t="shared" si="23"/>
        <v>0</v>
      </c>
      <c r="N46" s="339"/>
      <c r="O46" s="462"/>
      <c r="P46" s="338">
        <f t="shared" si="24"/>
        <v>0</v>
      </c>
      <c r="Q46" s="339"/>
      <c r="R46" s="322"/>
      <c r="S46" s="337">
        <f t="shared" si="25"/>
        <v>0</v>
      </c>
      <c r="T46" s="207">
        <f t="shared" si="26"/>
        <v>0</v>
      </c>
      <c r="U46" s="207"/>
      <c r="V46" s="207"/>
      <c r="W46" s="208">
        <f t="shared" si="27"/>
        <v>0</v>
      </c>
      <c r="X46" s="320">
        <v>33</v>
      </c>
      <c r="Y46" s="357"/>
      <c r="Z46" s="355"/>
      <c r="AA46" s="335">
        <f t="shared" si="28"/>
        <v>0</v>
      </c>
      <c r="AB46" s="336"/>
      <c r="AC46" s="322"/>
      <c r="AD46" s="337">
        <f t="shared" si="29"/>
        <v>0</v>
      </c>
      <c r="AE46" s="338"/>
      <c r="AF46" s="322"/>
      <c r="AG46" s="337">
        <f t="shared" si="30"/>
        <v>0</v>
      </c>
      <c r="AH46" s="339"/>
      <c r="AI46" s="322"/>
      <c r="AJ46" s="354">
        <f t="shared" si="31"/>
        <v>0</v>
      </c>
      <c r="AK46" s="339"/>
      <c r="AL46" s="322"/>
      <c r="AM46" s="337">
        <f t="shared" si="32"/>
        <v>0</v>
      </c>
      <c r="AN46" s="207">
        <f t="shared" si="33"/>
        <v>0</v>
      </c>
      <c r="AO46" s="207"/>
      <c r="AP46" s="207"/>
      <c r="AQ46" s="208">
        <f t="shared" si="34"/>
        <v>0</v>
      </c>
      <c r="AR46" s="203">
        <f t="shared" si="35"/>
        <v>0</v>
      </c>
      <c r="AS46" s="204">
        <f t="shared" si="36"/>
        <v>0</v>
      </c>
      <c r="AT46" s="351">
        <f t="shared" si="37"/>
        <v>0</v>
      </c>
      <c r="AU46" s="318">
        <f t="shared" si="38"/>
        <v>0</v>
      </c>
      <c r="AV46" s="318">
        <f t="shared" si="39"/>
        <v>0</v>
      </c>
      <c r="AW46" s="318">
        <f t="shared" si="40"/>
        <v>0</v>
      </c>
      <c r="AX46" s="352">
        <f t="shared" si="41"/>
        <v>0</v>
      </c>
      <c r="AY46" s="463"/>
    </row>
    <row r="47" spans="1:51" s="344" customFormat="1" ht="46.5" customHeight="1" thickBot="1">
      <c r="A47" s="478">
        <v>17</v>
      </c>
      <c r="B47" s="434"/>
      <c r="C47" s="479" t="s">
        <v>103</v>
      </c>
      <c r="D47" s="480" t="s">
        <v>65</v>
      </c>
      <c r="E47" s="531"/>
      <c r="F47" s="380"/>
      <c r="G47" s="335">
        <f t="shared" si="21"/>
        <v>0</v>
      </c>
      <c r="H47" s="336"/>
      <c r="I47" s="322"/>
      <c r="J47" s="337">
        <f t="shared" si="22"/>
        <v>0</v>
      </c>
      <c r="K47" s="338"/>
      <c r="L47" s="322"/>
      <c r="M47" s="337">
        <f t="shared" si="23"/>
        <v>0</v>
      </c>
      <c r="N47" s="339"/>
      <c r="O47" s="322"/>
      <c r="P47" s="356">
        <f t="shared" si="24"/>
        <v>0</v>
      </c>
      <c r="Q47" s="339"/>
      <c r="R47" s="322"/>
      <c r="S47" s="337">
        <f t="shared" si="25"/>
        <v>0</v>
      </c>
      <c r="T47" s="207">
        <f t="shared" si="26"/>
        <v>0</v>
      </c>
      <c r="U47" s="207"/>
      <c r="V47" s="207"/>
      <c r="W47" s="208">
        <f t="shared" si="27"/>
        <v>0</v>
      </c>
      <c r="X47" s="320">
        <v>33</v>
      </c>
      <c r="Y47" s="341"/>
      <c r="Z47" s="324"/>
      <c r="AA47" s="335">
        <f t="shared" si="28"/>
        <v>0</v>
      </c>
      <c r="AB47" s="336"/>
      <c r="AC47" s="322"/>
      <c r="AD47" s="337">
        <f t="shared" si="29"/>
        <v>0</v>
      </c>
      <c r="AE47" s="338"/>
      <c r="AF47" s="322"/>
      <c r="AG47" s="337">
        <f t="shared" si="30"/>
        <v>0</v>
      </c>
      <c r="AH47" s="339"/>
      <c r="AI47" s="322"/>
      <c r="AJ47" s="354">
        <f t="shared" si="31"/>
        <v>0</v>
      </c>
      <c r="AK47" s="339"/>
      <c r="AL47" s="322"/>
      <c r="AM47" s="337">
        <f t="shared" si="32"/>
        <v>0</v>
      </c>
      <c r="AN47" s="207">
        <f t="shared" si="33"/>
        <v>0</v>
      </c>
      <c r="AO47" s="207"/>
      <c r="AP47" s="207"/>
      <c r="AQ47" s="208">
        <f t="shared" si="34"/>
        <v>0</v>
      </c>
      <c r="AR47" s="203">
        <f t="shared" si="35"/>
        <v>0</v>
      </c>
      <c r="AS47" s="204">
        <f t="shared" si="36"/>
        <v>0</v>
      </c>
      <c r="AT47" s="351">
        <f t="shared" si="37"/>
        <v>0</v>
      </c>
      <c r="AU47" s="318">
        <f t="shared" si="38"/>
        <v>0</v>
      </c>
      <c r="AV47" s="318">
        <f t="shared" si="39"/>
        <v>0</v>
      </c>
      <c r="AW47" s="318">
        <f t="shared" si="40"/>
        <v>0</v>
      </c>
      <c r="AX47" s="352">
        <f t="shared" si="41"/>
        <v>0</v>
      </c>
      <c r="AY47" s="328"/>
    </row>
    <row r="48" spans="1:51" s="344" customFormat="1" ht="36" customHeight="1" thickBot="1">
      <c r="A48" s="483">
        <v>24</v>
      </c>
      <c r="B48" s="434" t="s">
        <v>101</v>
      </c>
      <c r="C48" s="484" t="s">
        <v>102</v>
      </c>
      <c r="D48" s="540" t="s">
        <v>64</v>
      </c>
      <c r="E48" s="424"/>
      <c r="F48" s="324"/>
      <c r="G48" s="335">
        <f t="shared" si="21"/>
        <v>0</v>
      </c>
      <c r="H48" s="336"/>
      <c r="I48" s="322"/>
      <c r="J48" s="337">
        <f t="shared" si="22"/>
        <v>0</v>
      </c>
      <c r="K48" s="338"/>
      <c r="L48" s="322"/>
      <c r="M48" s="337">
        <f t="shared" si="23"/>
        <v>0</v>
      </c>
      <c r="N48" s="339"/>
      <c r="O48" s="322"/>
      <c r="P48" s="356">
        <f t="shared" si="24"/>
        <v>0</v>
      </c>
      <c r="Q48" s="339"/>
      <c r="R48" s="322"/>
      <c r="S48" s="337">
        <f t="shared" si="25"/>
        <v>0</v>
      </c>
      <c r="T48" s="207">
        <f t="shared" si="26"/>
        <v>0</v>
      </c>
      <c r="U48" s="207"/>
      <c r="V48" s="207"/>
      <c r="W48" s="208">
        <f t="shared" si="27"/>
        <v>0</v>
      </c>
      <c r="X48" s="320">
        <v>33</v>
      </c>
      <c r="Y48" s="341"/>
      <c r="Z48" s="324"/>
      <c r="AA48" s="335">
        <f t="shared" si="28"/>
        <v>0</v>
      </c>
      <c r="AB48" s="336"/>
      <c r="AC48" s="322"/>
      <c r="AD48" s="337">
        <f t="shared" si="29"/>
        <v>0</v>
      </c>
      <c r="AE48" s="338"/>
      <c r="AF48" s="322"/>
      <c r="AG48" s="337">
        <f t="shared" si="30"/>
        <v>0</v>
      </c>
      <c r="AH48" s="339"/>
      <c r="AI48" s="322"/>
      <c r="AJ48" s="354">
        <f t="shared" si="31"/>
        <v>0</v>
      </c>
      <c r="AK48" s="339"/>
      <c r="AL48" s="322"/>
      <c r="AM48" s="337">
        <f t="shared" si="32"/>
        <v>0</v>
      </c>
      <c r="AN48" s="207">
        <f t="shared" si="33"/>
        <v>0</v>
      </c>
      <c r="AO48" s="207"/>
      <c r="AP48" s="207"/>
      <c r="AQ48" s="208">
        <f t="shared" si="34"/>
        <v>0</v>
      </c>
      <c r="AR48" s="203">
        <f t="shared" si="35"/>
        <v>0</v>
      </c>
      <c r="AS48" s="204">
        <f t="shared" si="36"/>
        <v>0</v>
      </c>
      <c r="AT48" s="351">
        <f t="shared" si="37"/>
        <v>0</v>
      </c>
      <c r="AU48" s="318">
        <f t="shared" si="38"/>
        <v>0</v>
      </c>
      <c r="AV48" s="318">
        <f t="shared" si="39"/>
        <v>0</v>
      </c>
      <c r="AW48" s="318">
        <f t="shared" si="40"/>
        <v>0</v>
      </c>
      <c r="AX48" s="352">
        <f t="shared" si="41"/>
        <v>0</v>
      </c>
      <c r="AY48" s="328"/>
    </row>
    <row r="49" spans="1:51" s="344" customFormat="1" ht="35.25" customHeight="1" thickBot="1">
      <c r="A49" s="478">
        <v>25</v>
      </c>
      <c r="B49" s="434" t="s">
        <v>126</v>
      </c>
      <c r="C49" s="479" t="s">
        <v>127</v>
      </c>
      <c r="D49" s="498" t="s">
        <v>65</v>
      </c>
      <c r="E49" s="421"/>
      <c r="F49" s="324"/>
      <c r="G49" s="335">
        <f t="shared" si="21"/>
        <v>0</v>
      </c>
      <c r="H49" s="336"/>
      <c r="I49" s="322"/>
      <c r="J49" s="337">
        <f t="shared" si="22"/>
        <v>0</v>
      </c>
      <c r="K49" s="338"/>
      <c r="L49" s="322"/>
      <c r="M49" s="337">
        <f t="shared" si="23"/>
        <v>0</v>
      </c>
      <c r="N49" s="339"/>
      <c r="O49" s="322"/>
      <c r="P49" s="356">
        <f t="shared" si="24"/>
        <v>0</v>
      </c>
      <c r="Q49" s="339"/>
      <c r="R49" s="322"/>
      <c r="S49" s="337">
        <f t="shared" si="25"/>
        <v>0</v>
      </c>
      <c r="T49" s="207">
        <f t="shared" si="26"/>
        <v>0</v>
      </c>
      <c r="U49" s="207"/>
      <c r="V49" s="207"/>
      <c r="W49" s="208">
        <f t="shared" si="27"/>
        <v>0</v>
      </c>
      <c r="X49" s="320">
        <v>33</v>
      </c>
      <c r="Y49" s="341"/>
      <c r="Z49" s="324"/>
      <c r="AA49" s="335">
        <f t="shared" si="28"/>
        <v>0</v>
      </c>
      <c r="AB49" s="336"/>
      <c r="AC49" s="322"/>
      <c r="AD49" s="337">
        <f t="shared" si="29"/>
        <v>0</v>
      </c>
      <c r="AE49" s="338"/>
      <c r="AF49" s="322"/>
      <c r="AG49" s="337">
        <f t="shared" si="30"/>
        <v>0</v>
      </c>
      <c r="AH49" s="339"/>
      <c r="AI49" s="322"/>
      <c r="AJ49" s="354">
        <f t="shared" si="31"/>
        <v>0</v>
      </c>
      <c r="AK49" s="339"/>
      <c r="AL49" s="322"/>
      <c r="AM49" s="337">
        <f t="shared" si="32"/>
        <v>0</v>
      </c>
      <c r="AN49" s="207">
        <f t="shared" si="33"/>
        <v>0</v>
      </c>
      <c r="AO49" s="207"/>
      <c r="AP49" s="207"/>
      <c r="AQ49" s="208">
        <f t="shared" si="34"/>
        <v>0</v>
      </c>
      <c r="AR49" s="203">
        <f t="shared" si="35"/>
        <v>0</v>
      </c>
      <c r="AS49" s="204">
        <f t="shared" si="36"/>
        <v>0</v>
      </c>
      <c r="AT49" s="351">
        <f t="shared" si="37"/>
        <v>0</v>
      </c>
      <c r="AU49" s="318">
        <f t="shared" si="38"/>
        <v>0</v>
      </c>
      <c r="AV49" s="318">
        <f t="shared" si="39"/>
        <v>0</v>
      </c>
      <c r="AW49" s="318">
        <f t="shared" si="40"/>
        <v>0</v>
      </c>
      <c r="AX49" s="352">
        <f t="shared" si="41"/>
        <v>0</v>
      </c>
      <c r="AY49" s="328"/>
    </row>
    <row r="50" spans="1:51" s="344" customFormat="1" ht="36.75" customHeight="1" thickBot="1">
      <c r="A50" s="478">
        <v>27</v>
      </c>
      <c r="B50" s="434" t="s">
        <v>73</v>
      </c>
      <c r="C50" s="484" t="s">
        <v>84</v>
      </c>
      <c r="D50" s="480" t="s">
        <v>61</v>
      </c>
      <c r="E50" s="421"/>
      <c r="F50" s="324"/>
      <c r="G50" s="335">
        <f t="shared" si="21"/>
        <v>0</v>
      </c>
      <c r="H50" s="336"/>
      <c r="I50" s="322"/>
      <c r="J50" s="337">
        <f t="shared" si="22"/>
        <v>0</v>
      </c>
      <c r="K50" s="338"/>
      <c r="L50" s="322"/>
      <c r="M50" s="337">
        <f t="shared" si="23"/>
        <v>0</v>
      </c>
      <c r="N50" s="339"/>
      <c r="O50" s="322"/>
      <c r="P50" s="356">
        <f t="shared" si="24"/>
        <v>0</v>
      </c>
      <c r="Q50" s="339"/>
      <c r="R50" s="322"/>
      <c r="S50" s="337">
        <f t="shared" si="25"/>
        <v>0</v>
      </c>
      <c r="T50" s="207">
        <f t="shared" si="26"/>
        <v>0</v>
      </c>
      <c r="U50" s="207"/>
      <c r="V50" s="207"/>
      <c r="W50" s="208">
        <f t="shared" si="27"/>
        <v>0</v>
      </c>
      <c r="X50" s="320">
        <v>33</v>
      </c>
      <c r="Y50" s="341"/>
      <c r="Z50" s="324"/>
      <c r="AA50" s="335">
        <f t="shared" si="28"/>
        <v>0</v>
      </c>
      <c r="AB50" s="336"/>
      <c r="AC50" s="322"/>
      <c r="AD50" s="337">
        <f t="shared" si="29"/>
        <v>0</v>
      </c>
      <c r="AE50" s="338"/>
      <c r="AF50" s="322"/>
      <c r="AG50" s="337">
        <f t="shared" si="30"/>
        <v>0</v>
      </c>
      <c r="AH50" s="339"/>
      <c r="AI50" s="322"/>
      <c r="AJ50" s="354">
        <f t="shared" si="31"/>
        <v>0</v>
      </c>
      <c r="AK50" s="339"/>
      <c r="AL50" s="322"/>
      <c r="AM50" s="337">
        <f t="shared" si="32"/>
        <v>0</v>
      </c>
      <c r="AN50" s="207">
        <f t="shared" si="33"/>
        <v>0</v>
      </c>
      <c r="AO50" s="207"/>
      <c r="AP50" s="207"/>
      <c r="AQ50" s="208">
        <f t="shared" si="34"/>
        <v>0</v>
      </c>
      <c r="AR50" s="203">
        <f t="shared" si="35"/>
        <v>0</v>
      </c>
      <c r="AS50" s="204">
        <f t="shared" si="36"/>
        <v>0</v>
      </c>
      <c r="AT50" s="351">
        <f t="shared" si="37"/>
        <v>0</v>
      </c>
      <c r="AU50" s="318">
        <f t="shared" si="38"/>
        <v>0</v>
      </c>
      <c r="AV50" s="318">
        <f t="shared" si="39"/>
        <v>0</v>
      </c>
      <c r="AW50" s="318">
        <f t="shared" si="40"/>
        <v>0</v>
      </c>
      <c r="AX50" s="352">
        <f t="shared" si="41"/>
        <v>0</v>
      </c>
      <c r="AY50" s="328"/>
    </row>
    <row r="51" spans="1:51" s="344" customFormat="1" ht="40.5" customHeight="1" thickBot="1">
      <c r="A51" s="499">
        <v>37</v>
      </c>
      <c r="B51" s="435" t="s">
        <v>152</v>
      </c>
      <c r="C51" s="492" t="s">
        <v>153</v>
      </c>
      <c r="D51" s="530" t="s">
        <v>64</v>
      </c>
      <c r="E51" s="421"/>
      <c r="F51" s="324"/>
      <c r="G51" s="335">
        <f t="shared" si="21"/>
        <v>0</v>
      </c>
      <c r="H51" s="336"/>
      <c r="I51" s="322"/>
      <c r="J51" s="337">
        <f t="shared" si="22"/>
        <v>0</v>
      </c>
      <c r="K51" s="338"/>
      <c r="L51" s="322"/>
      <c r="M51" s="337">
        <f t="shared" si="23"/>
        <v>0</v>
      </c>
      <c r="N51" s="339"/>
      <c r="O51" s="322"/>
      <c r="P51" s="356">
        <f t="shared" si="24"/>
        <v>0</v>
      </c>
      <c r="Q51" s="339"/>
      <c r="R51" s="322"/>
      <c r="S51" s="337">
        <f t="shared" si="25"/>
        <v>0</v>
      </c>
      <c r="T51" s="207">
        <f t="shared" si="26"/>
        <v>0</v>
      </c>
      <c r="U51" s="207"/>
      <c r="V51" s="207"/>
      <c r="W51" s="208">
        <f t="shared" si="27"/>
        <v>0</v>
      </c>
      <c r="X51" s="320">
        <v>33</v>
      </c>
      <c r="Y51" s="341"/>
      <c r="Z51" s="324"/>
      <c r="AA51" s="335">
        <f t="shared" si="28"/>
        <v>0</v>
      </c>
      <c r="AB51" s="336"/>
      <c r="AC51" s="322"/>
      <c r="AD51" s="337">
        <f t="shared" si="29"/>
        <v>0</v>
      </c>
      <c r="AE51" s="338"/>
      <c r="AF51" s="322"/>
      <c r="AG51" s="337">
        <f t="shared" si="30"/>
        <v>0</v>
      </c>
      <c r="AH51" s="339"/>
      <c r="AI51" s="322"/>
      <c r="AJ51" s="354">
        <f t="shared" si="31"/>
        <v>0</v>
      </c>
      <c r="AK51" s="339"/>
      <c r="AL51" s="322"/>
      <c r="AM51" s="337">
        <f t="shared" si="32"/>
        <v>0</v>
      </c>
      <c r="AN51" s="207">
        <f t="shared" si="33"/>
        <v>0</v>
      </c>
      <c r="AO51" s="207"/>
      <c r="AP51" s="207"/>
      <c r="AQ51" s="208">
        <f t="shared" si="34"/>
        <v>0</v>
      </c>
      <c r="AR51" s="203">
        <f t="shared" si="35"/>
        <v>0</v>
      </c>
      <c r="AS51" s="204">
        <f t="shared" si="36"/>
        <v>0</v>
      </c>
      <c r="AT51" s="351">
        <f t="shared" si="37"/>
        <v>0</v>
      </c>
      <c r="AU51" s="318">
        <f t="shared" si="38"/>
        <v>0</v>
      </c>
      <c r="AV51" s="318">
        <f t="shared" si="39"/>
        <v>0</v>
      </c>
      <c r="AW51" s="318">
        <f t="shared" si="40"/>
        <v>0</v>
      </c>
      <c r="AX51" s="352">
        <f t="shared" si="41"/>
        <v>0</v>
      </c>
      <c r="AY51" s="328"/>
    </row>
    <row r="52" spans="1:51" s="344" customFormat="1" ht="32.25" customHeight="1" thickBot="1">
      <c r="A52" s="478">
        <v>57</v>
      </c>
      <c r="B52" s="434" t="s">
        <v>154</v>
      </c>
      <c r="C52" s="479" t="s">
        <v>157</v>
      </c>
      <c r="D52" s="507" t="s">
        <v>106</v>
      </c>
      <c r="E52" s="420"/>
      <c r="F52" s="355"/>
      <c r="G52" s="335">
        <f t="shared" si="21"/>
        <v>0</v>
      </c>
      <c r="H52" s="336"/>
      <c r="I52" s="322"/>
      <c r="J52" s="337">
        <f t="shared" si="22"/>
        <v>0</v>
      </c>
      <c r="K52" s="338"/>
      <c r="L52" s="322"/>
      <c r="M52" s="337">
        <f t="shared" si="23"/>
        <v>0</v>
      </c>
      <c r="N52" s="339"/>
      <c r="O52" s="322"/>
      <c r="P52" s="356">
        <f t="shared" si="24"/>
        <v>0</v>
      </c>
      <c r="Q52" s="339"/>
      <c r="R52" s="322"/>
      <c r="S52" s="337">
        <f t="shared" si="25"/>
        <v>0</v>
      </c>
      <c r="T52" s="207">
        <f t="shared" si="26"/>
        <v>0</v>
      </c>
      <c r="U52" s="207"/>
      <c r="V52" s="207"/>
      <c r="W52" s="208">
        <f t="shared" si="27"/>
        <v>0</v>
      </c>
      <c r="X52" s="320">
        <v>33</v>
      </c>
      <c r="Y52" s="341"/>
      <c r="Z52" s="324"/>
      <c r="AA52" s="335">
        <f t="shared" si="28"/>
        <v>0</v>
      </c>
      <c r="AB52" s="336"/>
      <c r="AC52" s="322"/>
      <c r="AD52" s="337">
        <f t="shared" si="29"/>
        <v>0</v>
      </c>
      <c r="AE52" s="338"/>
      <c r="AF52" s="322"/>
      <c r="AG52" s="337">
        <f t="shared" si="30"/>
        <v>0</v>
      </c>
      <c r="AH52" s="339"/>
      <c r="AI52" s="322"/>
      <c r="AJ52" s="354">
        <f t="shared" si="31"/>
        <v>0</v>
      </c>
      <c r="AK52" s="339"/>
      <c r="AL52" s="322"/>
      <c r="AM52" s="337">
        <f t="shared" si="32"/>
        <v>0</v>
      </c>
      <c r="AN52" s="207">
        <f t="shared" si="33"/>
        <v>0</v>
      </c>
      <c r="AO52" s="207"/>
      <c r="AP52" s="207"/>
      <c r="AQ52" s="208">
        <f t="shared" si="34"/>
        <v>0</v>
      </c>
      <c r="AR52" s="203">
        <f t="shared" si="35"/>
        <v>0</v>
      </c>
      <c r="AS52" s="204">
        <f t="shared" si="36"/>
        <v>0</v>
      </c>
      <c r="AT52" s="351">
        <f t="shared" si="37"/>
        <v>0</v>
      </c>
      <c r="AU52" s="318">
        <f t="shared" si="38"/>
        <v>0</v>
      </c>
      <c r="AV52" s="318">
        <f t="shared" si="39"/>
        <v>0</v>
      </c>
      <c r="AW52" s="318">
        <f t="shared" si="40"/>
        <v>0</v>
      </c>
      <c r="AX52" s="352">
        <f t="shared" si="41"/>
        <v>0</v>
      </c>
      <c r="AY52" s="464"/>
    </row>
    <row r="53" spans="1:51" s="344" customFormat="1" ht="28.5" customHeight="1" thickBot="1">
      <c r="A53" s="491">
        <v>61</v>
      </c>
      <c r="B53" s="434" t="s">
        <v>82</v>
      </c>
      <c r="C53" s="481" t="s">
        <v>83</v>
      </c>
      <c r="D53" s="486" t="s">
        <v>62</v>
      </c>
      <c r="E53" s="423"/>
      <c r="F53" s="355"/>
      <c r="G53" s="335">
        <f t="shared" si="21"/>
        <v>0</v>
      </c>
      <c r="H53" s="336"/>
      <c r="I53" s="322"/>
      <c r="J53" s="337">
        <f t="shared" si="22"/>
        <v>0</v>
      </c>
      <c r="K53" s="338"/>
      <c r="L53" s="322"/>
      <c r="M53" s="337">
        <f t="shared" si="23"/>
        <v>0</v>
      </c>
      <c r="N53" s="353"/>
      <c r="O53" s="322"/>
      <c r="P53" s="338">
        <f t="shared" si="24"/>
        <v>0</v>
      </c>
      <c r="Q53" s="353"/>
      <c r="R53" s="322"/>
      <c r="S53" s="337">
        <f t="shared" si="25"/>
        <v>0</v>
      </c>
      <c r="T53" s="207">
        <f t="shared" si="26"/>
        <v>0</v>
      </c>
      <c r="U53" s="207"/>
      <c r="V53" s="207"/>
      <c r="W53" s="208">
        <f t="shared" si="27"/>
        <v>0</v>
      </c>
      <c r="X53" s="320">
        <v>33</v>
      </c>
      <c r="Y53" s="541"/>
      <c r="Z53" s="542"/>
      <c r="AA53" s="335">
        <f t="shared" si="28"/>
        <v>0</v>
      </c>
      <c r="AB53" s="361"/>
      <c r="AC53" s="322"/>
      <c r="AD53" s="337">
        <f t="shared" si="29"/>
        <v>0</v>
      </c>
      <c r="AE53" s="360"/>
      <c r="AF53" s="322"/>
      <c r="AG53" s="337">
        <f t="shared" si="30"/>
        <v>0</v>
      </c>
      <c r="AH53" s="353"/>
      <c r="AI53" s="322"/>
      <c r="AJ53" s="354">
        <f t="shared" si="31"/>
        <v>0</v>
      </c>
      <c r="AK53" s="353"/>
      <c r="AL53" s="322"/>
      <c r="AM53" s="337">
        <f t="shared" si="32"/>
        <v>0</v>
      </c>
      <c r="AN53" s="207">
        <f t="shared" si="33"/>
        <v>0</v>
      </c>
      <c r="AO53" s="207"/>
      <c r="AP53" s="207"/>
      <c r="AQ53" s="208">
        <f t="shared" si="34"/>
        <v>0</v>
      </c>
      <c r="AR53" s="203">
        <f t="shared" si="35"/>
        <v>0</v>
      </c>
      <c r="AS53" s="204">
        <f t="shared" si="36"/>
        <v>0</v>
      </c>
      <c r="AT53" s="351">
        <f t="shared" si="37"/>
        <v>0</v>
      </c>
      <c r="AU53" s="318">
        <f t="shared" si="38"/>
        <v>0</v>
      </c>
      <c r="AV53" s="318">
        <f t="shared" si="39"/>
        <v>0</v>
      </c>
      <c r="AW53" s="318">
        <f t="shared" si="40"/>
        <v>0</v>
      </c>
      <c r="AX53" s="352">
        <f t="shared" si="41"/>
        <v>0</v>
      </c>
      <c r="AY53" s="328"/>
    </row>
    <row r="54" spans="1:51" s="349" customFormat="1" ht="21.75" customHeight="1" thickBot="1">
      <c r="A54" s="501">
        <v>81</v>
      </c>
      <c r="B54" s="434" t="s">
        <v>78</v>
      </c>
      <c r="C54" s="479" t="s">
        <v>137</v>
      </c>
      <c r="D54" s="509" t="s">
        <v>65</v>
      </c>
      <c r="E54" s="424"/>
      <c r="F54" s="342"/>
      <c r="G54" s="335">
        <f t="shared" si="21"/>
        <v>0</v>
      </c>
      <c r="H54" s="336"/>
      <c r="I54" s="322"/>
      <c r="J54" s="337">
        <f t="shared" si="22"/>
        <v>0</v>
      </c>
      <c r="K54" s="338"/>
      <c r="L54" s="322"/>
      <c r="M54" s="337">
        <f t="shared" si="23"/>
        <v>0</v>
      </c>
      <c r="N54" s="353"/>
      <c r="O54" s="322"/>
      <c r="P54" s="338">
        <f t="shared" si="24"/>
        <v>0</v>
      </c>
      <c r="Q54" s="353"/>
      <c r="R54" s="322"/>
      <c r="S54" s="337">
        <f t="shared" si="25"/>
        <v>0</v>
      </c>
      <c r="T54" s="258">
        <f t="shared" si="26"/>
        <v>0</v>
      </c>
      <c r="U54" s="207"/>
      <c r="V54" s="207"/>
      <c r="W54" s="259">
        <f t="shared" si="27"/>
        <v>0</v>
      </c>
      <c r="X54" s="320">
        <v>33</v>
      </c>
      <c r="Y54" s="516"/>
      <c r="Z54" s="322"/>
      <c r="AA54" s="343">
        <f t="shared" si="28"/>
        <v>0</v>
      </c>
      <c r="AB54" s="361"/>
      <c r="AC54" s="322"/>
      <c r="AD54" s="337">
        <f t="shared" si="29"/>
        <v>0</v>
      </c>
      <c r="AE54" s="360"/>
      <c r="AF54" s="322"/>
      <c r="AG54" s="337">
        <f t="shared" si="30"/>
        <v>0</v>
      </c>
      <c r="AH54" s="353"/>
      <c r="AI54" s="322"/>
      <c r="AJ54" s="354">
        <f t="shared" si="31"/>
        <v>0</v>
      </c>
      <c r="AK54" s="353"/>
      <c r="AL54" s="322"/>
      <c r="AM54" s="337">
        <f t="shared" si="32"/>
        <v>0</v>
      </c>
      <c r="AN54" s="207">
        <f t="shared" si="33"/>
        <v>0</v>
      </c>
      <c r="AO54" s="207"/>
      <c r="AP54" s="207"/>
      <c r="AQ54" s="208">
        <f t="shared" si="34"/>
        <v>0</v>
      </c>
      <c r="AR54" s="201">
        <f t="shared" si="35"/>
        <v>0</v>
      </c>
      <c r="AS54" s="202">
        <f t="shared" si="36"/>
        <v>0</v>
      </c>
      <c r="AT54" s="346">
        <f t="shared" si="37"/>
        <v>0</v>
      </c>
      <c r="AU54" s="347">
        <f t="shared" si="38"/>
        <v>0</v>
      </c>
      <c r="AV54" s="347">
        <f t="shared" si="39"/>
        <v>0</v>
      </c>
      <c r="AW54" s="347">
        <f t="shared" si="40"/>
        <v>0</v>
      </c>
      <c r="AX54" s="348">
        <f t="shared" si="41"/>
        <v>0</v>
      </c>
      <c r="AY54" s="405"/>
    </row>
    <row r="55" spans="1:51" s="344" customFormat="1" ht="26.25" customHeight="1" thickBot="1">
      <c r="A55" s="478">
        <v>82</v>
      </c>
      <c r="B55" s="435"/>
      <c r="C55" s="492" t="s">
        <v>163</v>
      </c>
      <c r="D55" s="496" t="s">
        <v>71</v>
      </c>
      <c r="E55" s="423"/>
      <c r="F55" s="380"/>
      <c r="G55" s="370">
        <f t="shared" si="21"/>
        <v>0</v>
      </c>
      <c r="H55" s="361"/>
      <c r="I55" s="322"/>
      <c r="J55" s="371">
        <f t="shared" si="22"/>
        <v>0</v>
      </c>
      <c r="K55" s="360"/>
      <c r="L55" s="322"/>
      <c r="M55" s="371">
        <f t="shared" si="23"/>
        <v>0</v>
      </c>
      <c r="N55" s="372"/>
      <c r="O55" s="322"/>
      <c r="P55" s="523">
        <f t="shared" si="24"/>
        <v>0</v>
      </c>
      <c r="Q55" s="524"/>
      <c r="R55" s="322"/>
      <c r="S55" s="371">
        <f t="shared" si="25"/>
        <v>0</v>
      </c>
      <c r="T55" s="316">
        <f t="shared" si="26"/>
        <v>0</v>
      </c>
      <c r="U55" s="318"/>
      <c r="V55" s="318"/>
      <c r="W55" s="317">
        <f t="shared" si="27"/>
        <v>0</v>
      </c>
      <c r="X55" s="320">
        <v>33</v>
      </c>
      <c r="Y55" s="517"/>
      <c r="Z55" s="350"/>
      <c r="AA55" s="362">
        <f t="shared" si="28"/>
        <v>0</v>
      </c>
      <c r="AB55" s="372"/>
      <c r="AC55" s="322"/>
      <c r="AD55" s="371">
        <f t="shared" si="29"/>
        <v>0</v>
      </c>
      <c r="AE55" s="524"/>
      <c r="AF55" s="322"/>
      <c r="AG55" s="371">
        <f t="shared" si="30"/>
        <v>0</v>
      </c>
      <c r="AH55" s="372"/>
      <c r="AI55" s="322"/>
      <c r="AJ55" s="525">
        <f t="shared" si="31"/>
        <v>0</v>
      </c>
      <c r="AK55" s="524"/>
      <c r="AL55" s="322"/>
      <c r="AM55" s="371">
        <f t="shared" si="32"/>
        <v>0</v>
      </c>
      <c r="AN55" s="318">
        <f t="shared" si="33"/>
        <v>0</v>
      </c>
      <c r="AO55" s="318"/>
      <c r="AP55" s="318"/>
      <c r="AQ55" s="208">
        <f t="shared" si="34"/>
        <v>0</v>
      </c>
      <c r="AR55" s="205">
        <f t="shared" si="35"/>
        <v>0</v>
      </c>
      <c r="AS55" s="206">
        <f t="shared" si="36"/>
        <v>0</v>
      </c>
      <c r="AT55" s="377">
        <f t="shared" si="37"/>
        <v>0</v>
      </c>
      <c r="AU55" s="378">
        <f t="shared" si="38"/>
        <v>0</v>
      </c>
      <c r="AV55" s="378">
        <f t="shared" si="39"/>
        <v>0</v>
      </c>
      <c r="AW55" s="378">
        <f t="shared" si="40"/>
        <v>0</v>
      </c>
      <c r="AX55" s="379">
        <f t="shared" si="41"/>
        <v>0</v>
      </c>
      <c r="AY55" s="432"/>
    </row>
    <row r="56" spans="1:51" s="344" customFormat="1" ht="26.25" customHeight="1" thickBot="1">
      <c r="A56" s="501">
        <v>83</v>
      </c>
      <c r="B56" s="502"/>
      <c r="C56" s="510" t="s">
        <v>155</v>
      </c>
      <c r="D56" s="504" t="s">
        <v>76</v>
      </c>
      <c r="E56" s="424"/>
      <c r="F56" s="350"/>
      <c r="G56" s="370">
        <f t="shared" si="21"/>
        <v>0</v>
      </c>
      <c r="H56" s="361"/>
      <c r="I56" s="322"/>
      <c r="J56" s="371">
        <f t="shared" si="22"/>
        <v>0</v>
      </c>
      <c r="K56" s="360"/>
      <c r="L56" s="322"/>
      <c r="M56" s="371">
        <f t="shared" si="23"/>
        <v>0</v>
      </c>
      <c r="N56" s="372"/>
      <c r="O56" s="322"/>
      <c r="P56" s="381">
        <f t="shared" si="24"/>
        <v>0</v>
      </c>
      <c r="Q56" s="372"/>
      <c r="R56" s="322"/>
      <c r="S56" s="371">
        <f t="shared" si="25"/>
        <v>0</v>
      </c>
      <c r="T56" s="316">
        <f t="shared" si="26"/>
        <v>0</v>
      </c>
      <c r="U56" s="318"/>
      <c r="V56" s="318"/>
      <c r="W56" s="317">
        <f t="shared" si="27"/>
        <v>0</v>
      </c>
      <c r="X56" s="320">
        <v>33</v>
      </c>
      <c r="Y56" s="517"/>
      <c r="Z56" s="322"/>
      <c r="AA56" s="362">
        <f t="shared" si="28"/>
        <v>0</v>
      </c>
      <c r="AB56" s="372"/>
      <c r="AC56" s="322"/>
      <c r="AD56" s="371">
        <f t="shared" si="29"/>
        <v>0</v>
      </c>
      <c r="AE56" s="372"/>
      <c r="AF56" s="322"/>
      <c r="AG56" s="371">
        <f t="shared" si="30"/>
        <v>0</v>
      </c>
      <c r="AH56" s="372"/>
      <c r="AI56" s="322"/>
      <c r="AJ56" s="370">
        <f t="shared" si="31"/>
        <v>0</v>
      </c>
      <c r="AK56" s="372"/>
      <c r="AL56" s="322"/>
      <c r="AM56" s="371">
        <f t="shared" si="32"/>
        <v>0</v>
      </c>
      <c r="AN56" s="318">
        <f t="shared" si="33"/>
        <v>0</v>
      </c>
      <c r="AO56" s="318"/>
      <c r="AP56" s="318"/>
      <c r="AQ56" s="208">
        <f t="shared" si="34"/>
        <v>0</v>
      </c>
      <c r="AR56" s="205">
        <f t="shared" si="35"/>
        <v>0</v>
      </c>
      <c r="AS56" s="206">
        <f t="shared" si="36"/>
        <v>0</v>
      </c>
      <c r="AT56" s="377">
        <f t="shared" si="37"/>
        <v>0</v>
      </c>
      <c r="AU56" s="378">
        <f t="shared" si="38"/>
        <v>0</v>
      </c>
      <c r="AV56" s="378">
        <f t="shared" si="39"/>
        <v>0</v>
      </c>
      <c r="AW56" s="378">
        <f t="shared" si="40"/>
        <v>0</v>
      </c>
      <c r="AX56" s="379">
        <f t="shared" si="41"/>
        <v>0</v>
      </c>
      <c r="AY56" s="326"/>
    </row>
    <row r="57" spans="1:51" s="349" customFormat="1" ht="24.75" customHeight="1" thickBot="1">
      <c r="A57" s="487">
        <v>85</v>
      </c>
      <c r="B57" s="434"/>
      <c r="C57" s="479" t="s">
        <v>167</v>
      </c>
      <c r="D57" s="488" t="s">
        <v>71</v>
      </c>
      <c r="E57" s="424"/>
      <c r="F57" s="350"/>
      <c r="G57" s="370">
        <f t="shared" si="21"/>
        <v>0</v>
      </c>
      <c r="H57" s="361"/>
      <c r="I57" s="322"/>
      <c r="J57" s="371">
        <f t="shared" si="22"/>
        <v>0</v>
      </c>
      <c r="K57" s="360"/>
      <c r="L57" s="322"/>
      <c r="M57" s="371">
        <f t="shared" si="23"/>
        <v>0</v>
      </c>
      <c r="N57" s="372"/>
      <c r="O57" s="322"/>
      <c r="P57" s="373">
        <f t="shared" si="24"/>
        <v>0</v>
      </c>
      <c r="Q57" s="372"/>
      <c r="R57" s="322"/>
      <c r="S57" s="371">
        <f t="shared" si="25"/>
        <v>0</v>
      </c>
      <c r="T57" s="316">
        <f t="shared" si="26"/>
        <v>0</v>
      </c>
      <c r="U57" s="318"/>
      <c r="V57" s="318"/>
      <c r="W57" s="317">
        <f t="shared" si="27"/>
        <v>0</v>
      </c>
      <c r="X57" s="320">
        <v>33</v>
      </c>
      <c r="Y57" s="517"/>
      <c r="Z57" s="350"/>
      <c r="AA57" s="362">
        <f t="shared" si="28"/>
        <v>0</v>
      </c>
      <c r="AB57" s="372"/>
      <c r="AC57" s="322"/>
      <c r="AD57" s="371">
        <f t="shared" si="29"/>
        <v>0</v>
      </c>
      <c r="AE57" s="372"/>
      <c r="AF57" s="322"/>
      <c r="AG57" s="371">
        <f t="shared" si="30"/>
        <v>0</v>
      </c>
      <c r="AH57" s="372"/>
      <c r="AI57" s="322"/>
      <c r="AJ57" s="370">
        <f t="shared" si="31"/>
        <v>0</v>
      </c>
      <c r="AK57" s="372"/>
      <c r="AL57" s="322"/>
      <c r="AM57" s="371">
        <f t="shared" si="32"/>
        <v>0</v>
      </c>
      <c r="AN57" s="318">
        <f t="shared" si="33"/>
        <v>0</v>
      </c>
      <c r="AO57" s="318"/>
      <c r="AP57" s="318"/>
      <c r="AQ57" s="208">
        <f t="shared" si="34"/>
        <v>0</v>
      </c>
      <c r="AR57" s="205">
        <f t="shared" si="35"/>
        <v>0</v>
      </c>
      <c r="AS57" s="206">
        <f t="shared" si="36"/>
        <v>0</v>
      </c>
      <c r="AT57" s="377">
        <f t="shared" si="37"/>
        <v>0</v>
      </c>
      <c r="AU57" s="378">
        <f t="shared" si="38"/>
        <v>0</v>
      </c>
      <c r="AV57" s="378">
        <f t="shared" si="39"/>
        <v>0</v>
      </c>
      <c r="AW57" s="378">
        <f t="shared" si="40"/>
        <v>0</v>
      </c>
      <c r="AX57" s="379">
        <f t="shared" si="41"/>
        <v>0</v>
      </c>
      <c r="AY57" s="325"/>
    </row>
    <row r="58" spans="1:51" s="9" customFormat="1" ht="32.25" customHeight="1" thickBot="1">
      <c r="A58" s="513">
        <v>94</v>
      </c>
      <c r="B58" s="511" t="s">
        <v>171</v>
      </c>
      <c r="C58" s="512" t="s">
        <v>168</v>
      </c>
      <c r="D58" s="482" t="s">
        <v>71</v>
      </c>
      <c r="E58" s="423"/>
      <c r="F58" s="322"/>
      <c r="G58" s="370">
        <f t="shared" si="21"/>
        <v>0</v>
      </c>
      <c r="H58" s="361"/>
      <c r="I58" s="322"/>
      <c r="J58" s="371">
        <f t="shared" si="22"/>
        <v>0</v>
      </c>
      <c r="K58" s="360"/>
      <c r="L58" s="322"/>
      <c r="M58" s="371">
        <f t="shared" si="23"/>
        <v>0</v>
      </c>
      <c r="N58" s="372"/>
      <c r="O58" s="322"/>
      <c r="P58" s="373">
        <f t="shared" si="24"/>
        <v>0</v>
      </c>
      <c r="Q58" s="372"/>
      <c r="R58" s="322"/>
      <c r="S58" s="371">
        <f t="shared" si="25"/>
        <v>0</v>
      </c>
      <c r="T58" s="316">
        <f t="shared" si="26"/>
        <v>0</v>
      </c>
      <c r="U58" s="318"/>
      <c r="V58" s="318"/>
      <c r="W58" s="317">
        <f t="shared" si="27"/>
        <v>0</v>
      </c>
      <c r="X58" s="320">
        <v>33</v>
      </c>
      <c r="Y58" s="517"/>
      <c r="Z58" s="322"/>
      <c r="AA58" s="362">
        <f t="shared" si="28"/>
        <v>0</v>
      </c>
      <c r="AB58" s="372"/>
      <c r="AC58" s="322"/>
      <c r="AD58" s="371">
        <f t="shared" si="29"/>
        <v>0</v>
      </c>
      <c r="AE58" s="372"/>
      <c r="AF58" s="322"/>
      <c r="AG58" s="371">
        <f t="shared" si="30"/>
        <v>0</v>
      </c>
      <c r="AH58" s="372"/>
      <c r="AI58" s="322"/>
      <c r="AJ58" s="370">
        <f t="shared" si="31"/>
        <v>0</v>
      </c>
      <c r="AK58" s="372"/>
      <c r="AL58" s="322"/>
      <c r="AM58" s="371">
        <f t="shared" si="32"/>
        <v>0</v>
      </c>
      <c r="AN58" s="318">
        <f t="shared" si="33"/>
        <v>0</v>
      </c>
      <c r="AO58" s="318"/>
      <c r="AP58" s="318"/>
      <c r="AQ58" s="208">
        <f t="shared" si="34"/>
        <v>0</v>
      </c>
      <c r="AR58" s="309">
        <f t="shared" si="35"/>
        <v>0</v>
      </c>
      <c r="AS58" s="311">
        <f t="shared" si="36"/>
        <v>0</v>
      </c>
      <c r="AT58" s="374">
        <f t="shared" si="37"/>
        <v>0</v>
      </c>
      <c r="AU58" s="375">
        <f t="shared" si="38"/>
        <v>0</v>
      </c>
      <c r="AV58" s="375">
        <f t="shared" si="39"/>
        <v>0</v>
      </c>
      <c r="AW58" s="375">
        <f t="shared" si="40"/>
        <v>0</v>
      </c>
      <c r="AX58" s="376">
        <f t="shared" si="41"/>
        <v>0</v>
      </c>
      <c r="AY58" s="314"/>
    </row>
    <row r="59" spans="1:51" s="349" customFormat="1" ht="14.25" customHeight="1" thickBot="1">
      <c r="A59" s="442"/>
      <c r="B59" s="441"/>
      <c r="C59" s="449"/>
      <c r="D59" s="469"/>
      <c r="E59" s="424"/>
      <c r="F59" s="350"/>
      <c r="G59" s="370">
        <f t="shared" si="21"/>
        <v>0</v>
      </c>
      <c r="H59" s="361"/>
      <c r="I59" s="322"/>
      <c r="J59" s="371">
        <f t="shared" si="22"/>
        <v>0</v>
      </c>
      <c r="K59" s="360"/>
      <c r="L59" s="322"/>
      <c r="M59" s="371">
        <f t="shared" si="23"/>
        <v>0</v>
      </c>
      <c r="N59" s="372"/>
      <c r="O59" s="322"/>
      <c r="P59" s="373">
        <f t="shared" si="24"/>
        <v>0</v>
      </c>
      <c r="Q59" s="372"/>
      <c r="R59" s="322"/>
      <c r="S59" s="371">
        <f t="shared" si="25"/>
        <v>0</v>
      </c>
      <c r="T59" s="316">
        <f t="shared" si="26"/>
        <v>0</v>
      </c>
      <c r="U59" s="318"/>
      <c r="V59" s="318"/>
      <c r="W59" s="317">
        <f t="shared" si="27"/>
        <v>0</v>
      </c>
      <c r="X59" s="320"/>
      <c r="Y59" s="517"/>
      <c r="Z59" s="322"/>
      <c r="AA59" s="362">
        <f t="shared" si="28"/>
        <v>0</v>
      </c>
      <c r="AB59" s="372"/>
      <c r="AC59" s="322"/>
      <c r="AD59" s="371">
        <f t="shared" si="29"/>
        <v>0</v>
      </c>
      <c r="AE59" s="372"/>
      <c r="AF59" s="322"/>
      <c r="AG59" s="371">
        <f t="shared" si="30"/>
        <v>0</v>
      </c>
      <c r="AH59" s="372"/>
      <c r="AI59" s="322"/>
      <c r="AJ59" s="370">
        <f t="shared" si="31"/>
        <v>0</v>
      </c>
      <c r="AK59" s="372"/>
      <c r="AL59" s="322"/>
      <c r="AM59" s="371">
        <f t="shared" si="32"/>
        <v>0</v>
      </c>
      <c r="AN59" s="318">
        <f t="shared" si="33"/>
        <v>0</v>
      </c>
      <c r="AO59" s="318"/>
      <c r="AP59" s="318"/>
      <c r="AQ59" s="208">
        <f t="shared" si="34"/>
        <v>0</v>
      </c>
      <c r="AR59" s="309">
        <f t="shared" si="35"/>
        <v>0</v>
      </c>
      <c r="AS59" s="311">
        <f t="shared" si="36"/>
        <v>0</v>
      </c>
      <c r="AT59" s="374">
        <f t="shared" si="37"/>
        <v>0</v>
      </c>
      <c r="AU59" s="375">
        <f t="shared" si="38"/>
        <v>0</v>
      </c>
      <c r="AV59" s="375">
        <f t="shared" si="39"/>
        <v>0</v>
      </c>
      <c r="AW59" s="375">
        <f t="shared" si="40"/>
        <v>0</v>
      </c>
      <c r="AX59" s="376">
        <f t="shared" si="41"/>
        <v>0</v>
      </c>
      <c r="AY59" s="314"/>
    </row>
    <row r="60" spans="1:51" s="344" customFormat="1" ht="14.25" customHeight="1" thickBot="1">
      <c r="A60" s="439"/>
      <c r="B60" s="441"/>
      <c r="C60" s="441"/>
      <c r="D60" s="469"/>
      <c r="E60" s="424"/>
      <c r="F60" s="350"/>
      <c r="G60" s="370">
        <f t="shared" si="21"/>
        <v>0</v>
      </c>
      <c r="H60" s="361"/>
      <c r="I60" s="322"/>
      <c r="J60" s="371">
        <f t="shared" si="22"/>
        <v>0</v>
      </c>
      <c r="K60" s="360"/>
      <c r="L60" s="322"/>
      <c r="M60" s="371">
        <f t="shared" si="23"/>
        <v>0</v>
      </c>
      <c r="N60" s="372"/>
      <c r="O60" s="322"/>
      <c r="P60" s="381">
        <f t="shared" si="24"/>
        <v>0</v>
      </c>
      <c r="Q60" s="372"/>
      <c r="R60" s="322"/>
      <c r="S60" s="371">
        <f t="shared" si="25"/>
        <v>0</v>
      </c>
      <c r="T60" s="316">
        <f t="shared" si="26"/>
        <v>0</v>
      </c>
      <c r="U60" s="318"/>
      <c r="V60" s="318"/>
      <c r="W60" s="317">
        <f t="shared" si="27"/>
        <v>0</v>
      </c>
      <c r="X60" s="321"/>
      <c r="Y60" s="517"/>
      <c r="Z60" s="322"/>
      <c r="AA60" s="362">
        <f t="shared" si="28"/>
        <v>0</v>
      </c>
      <c r="AB60" s="372"/>
      <c r="AC60" s="322"/>
      <c r="AD60" s="371">
        <f t="shared" si="29"/>
        <v>0</v>
      </c>
      <c r="AE60" s="372"/>
      <c r="AF60" s="322"/>
      <c r="AG60" s="371">
        <f t="shared" si="30"/>
        <v>0</v>
      </c>
      <c r="AH60" s="372"/>
      <c r="AI60" s="322"/>
      <c r="AJ60" s="370">
        <f t="shared" si="31"/>
        <v>0</v>
      </c>
      <c r="AK60" s="372"/>
      <c r="AL60" s="322"/>
      <c r="AM60" s="371">
        <f t="shared" si="32"/>
        <v>0</v>
      </c>
      <c r="AN60" s="318">
        <f t="shared" si="33"/>
        <v>0</v>
      </c>
      <c r="AO60" s="318"/>
      <c r="AP60" s="318"/>
      <c r="AQ60" s="208">
        <f t="shared" si="34"/>
        <v>0</v>
      </c>
      <c r="AR60" s="205">
        <f t="shared" si="35"/>
        <v>0</v>
      </c>
      <c r="AS60" s="206">
        <f t="shared" si="36"/>
        <v>0</v>
      </c>
      <c r="AT60" s="377">
        <f t="shared" si="37"/>
        <v>0</v>
      </c>
      <c r="AU60" s="378">
        <f t="shared" si="38"/>
        <v>0</v>
      </c>
      <c r="AV60" s="378">
        <f t="shared" si="39"/>
        <v>0</v>
      </c>
      <c r="AW60" s="378">
        <f t="shared" si="40"/>
        <v>0</v>
      </c>
      <c r="AX60" s="379">
        <f t="shared" si="41"/>
        <v>0</v>
      </c>
      <c r="AY60" s="315"/>
    </row>
    <row r="61" spans="1:51" s="9" customFormat="1" ht="14.25" customHeight="1" thickBot="1">
      <c r="A61" s="443"/>
      <c r="B61" s="444"/>
      <c r="C61" s="444"/>
      <c r="D61" s="470"/>
      <c r="E61" s="424"/>
      <c r="F61" s="350"/>
      <c r="G61" s="370">
        <f t="shared" si="21"/>
        <v>0</v>
      </c>
      <c r="H61" s="361"/>
      <c r="I61" s="322"/>
      <c r="J61" s="371">
        <f t="shared" si="22"/>
        <v>0</v>
      </c>
      <c r="K61" s="360"/>
      <c r="L61" s="322"/>
      <c r="M61" s="371">
        <f t="shared" si="23"/>
        <v>0</v>
      </c>
      <c r="N61" s="372"/>
      <c r="O61" s="322"/>
      <c r="P61" s="373">
        <f t="shared" si="24"/>
        <v>0</v>
      </c>
      <c r="Q61" s="372"/>
      <c r="R61" s="322"/>
      <c r="S61" s="371">
        <f t="shared" si="25"/>
        <v>0</v>
      </c>
      <c r="T61" s="316">
        <f t="shared" si="26"/>
        <v>0</v>
      </c>
      <c r="U61" s="318"/>
      <c r="V61" s="318"/>
      <c r="W61" s="317">
        <f t="shared" si="27"/>
        <v>0</v>
      </c>
      <c r="X61" s="320"/>
      <c r="Y61" s="517"/>
      <c r="Z61" s="350"/>
      <c r="AA61" s="362">
        <f t="shared" si="28"/>
        <v>0</v>
      </c>
      <c r="AB61" s="372"/>
      <c r="AC61" s="322"/>
      <c r="AD61" s="371">
        <f t="shared" si="29"/>
        <v>0</v>
      </c>
      <c r="AE61" s="372"/>
      <c r="AF61" s="322"/>
      <c r="AG61" s="371">
        <f t="shared" si="30"/>
        <v>0</v>
      </c>
      <c r="AH61" s="372"/>
      <c r="AI61" s="322"/>
      <c r="AJ61" s="370">
        <f t="shared" si="31"/>
        <v>0</v>
      </c>
      <c r="AK61" s="372"/>
      <c r="AL61" s="322"/>
      <c r="AM61" s="371">
        <f t="shared" si="32"/>
        <v>0</v>
      </c>
      <c r="AN61" s="318">
        <f t="shared" si="33"/>
        <v>0</v>
      </c>
      <c r="AO61" s="318"/>
      <c r="AP61" s="318"/>
      <c r="AQ61" s="208">
        <f t="shared" si="34"/>
        <v>0</v>
      </c>
      <c r="AR61" s="205">
        <f t="shared" si="35"/>
        <v>0</v>
      </c>
      <c r="AS61" s="206">
        <f t="shared" si="36"/>
        <v>0</v>
      </c>
      <c r="AT61" s="377">
        <f t="shared" si="37"/>
        <v>0</v>
      </c>
      <c r="AU61" s="378">
        <f t="shared" si="38"/>
        <v>0</v>
      </c>
      <c r="AV61" s="378">
        <f t="shared" si="39"/>
        <v>0</v>
      </c>
      <c r="AW61" s="378">
        <f t="shared" si="40"/>
        <v>0</v>
      </c>
      <c r="AX61" s="379">
        <f t="shared" si="41"/>
        <v>0</v>
      </c>
      <c r="AY61" s="260"/>
    </row>
    <row r="62" spans="1:51" s="344" customFormat="1" ht="14.25" customHeight="1" thickBot="1">
      <c r="A62" s="437"/>
      <c r="B62" s="440"/>
      <c r="C62" s="441"/>
      <c r="D62" s="471"/>
      <c r="E62" s="423"/>
      <c r="F62" s="380"/>
      <c r="G62" s="370">
        <f t="shared" si="21"/>
        <v>0</v>
      </c>
      <c r="H62" s="361"/>
      <c r="I62" s="322"/>
      <c r="J62" s="371">
        <f t="shared" si="22"/>
        <v>0</v>
      </c>
      <c r="K62" s="360"/>
      <c r="L62" s="322"/>
      <c r="M62" s="371">
        <f t="shared" si="23"/>
        <v>0</v>
      </c>
      <c r="N62" s="372"/>
      <c r="O62" s="322"/>
      <c r="P62" s="381">
        <f t="shared" si="24"/>
        <v>0</v>
      </c>
      <c r="Q62" s="372"/>
      <c r="R62" s="322"/>
      <c r="S62" s="371">
        <f t="shared" si="25"/>
        <v>0</v>
      </c>
      <c r="T62" s="316">
        <f t="shared" si="26"/>
        <v>0</v>
      </c>
      <c r="U62" s="318"/>
      <c r="V62" s="318"/>
      <c r="W62" s="317">
        <f t="shared" si="27"/>
        <v>0</v>
      </c>
      <c r="X62" s="320"/>
      <c r="Y62" s="517"/>
      <c r="Z62" s="350"/>
      <c r="AA62" s="362">
        <f t="shared" si="28"/>
        <v>0</v>
      </c>
      <c r="AB62" s="372"/>
      <c r="AC62" s="322"/>
      <c r="AD62" s="371">
        <f t="shared" si="29"/>
        <v>0</v>
      </c>
      <c r="AE62" s="372"/>
      <c r="AF62" s="322"/>
      <c r="AG62" s="371">
        <f t="shared" si="30"/>
        <v>0</v>
      </c>
      <c r="AH62" s="372"/>
      <c r="AI62" s="322"/>
      <c r="AJ62" s="370">
        <f t="shared" si="31"/>
        <v>0</v>
      </c>
      <c r="AK62" s="372"/>
      <c r="AL62" s="322"/>
      <c r="AM62" s="371">
        <f t="shared" si="32"/>
        <v>0</v>
      </c>
      <c r="AN62" s="318">
        <f t="shared" si="33"/>
        <v>0</v>
      </c>
      <c r="AO62" s="318"/>
      <c r="AP62" s="318"/>
      <c r="AQ62" s="208">
        <f t="shared" si="34"/>
        <v>0</v>
      </c>
      <c r="AR62" s="205">
        <f t="shared" si="35"/>
        <v>0</v>
      </c>
      <c r="AS62" s="206">
        <f t="shared" si="36"/>
        <v>0</v>
      </c>
      <c r="AT62" s="377">
        <f t="shared" si="37"/>
        <v>0</v>
      </c>
      <c r="AU62" s="378">
        <f t="shared" si="38"/>
        <v>0</v>
      </c>
      <c r="AV62" s="378">
        <f t="shared" si="39"/>
        <v>0</v>
      </c>
      <c r="AW62" s="378">
        <f t="shared" si="40"/>
        <v>0</v>
      </c>
      <c r="AX62" s="379">
        <f t="shared" si="41"/>
        <v>0</v>
      </c>
      <c r="AY62" s="315"/>
    </row>
    <row r="63" spans="1:51" s="9" customFormat="1" ht="14.25" customHeight="1" thickBot="1">
      <c r="A63" s="445"/>
      <c r="B63" s="446"/>
      <c r="C63" s="450"/>
      <c r="D63" s="472"/>
      <c r="E63" s="423"/>
      <c r="F63" s="350"/>
      <c r="G63" s="370">
        <f t="shared" si="21"/>
        <v>0</v>
      </c>
      <c r="H63" s="361"/>
      <c r="I63" s="350"/>
      <c r="J63" s="371">
        <f t="shared" si="22"/>
        <v>0</v>
      </c>
      <c r="K63" s="360"/>
      <c r="L63" s="350"/>
      <c r="M63" s="371">
        <f t="shared" si="23"/>
        <v>0</v>
      </c>
      <c r="N63" s="372"/>
      <c r="O63" s="350"/>
      <c r="P63" s="373">
        <f t="shared" si="24"/>
        <v>0</v>
      </c>
      <c r="Q63" s="372"/>
      <c r="R63" s="350"/>
      <c r="S63" s="371">
        <f t="shared" si="25"/>
        <v>0</v>
      </c>
      <c r="T63" s="316">
        <f t="shared" si="26"/>
        <v>0</v>
      </c>
      <c r="U63" s="318"/>
      <c r="V63" s="318"/>
      <c r="W63" s="317">
        <f t="shared" si="27"/>
        <v>0</v>
      </c>
      <c r="X63" s="321"/>
      <c r="Y63" s="517"/>
      <c r="Z63" s="350"/>
      <c r="AA63" s="362">
        <f t="shared" si="28"/>
        <v>0</v>
      </c>
      <c r="AB63" s="372"/>
      <c r="AC63" s="322"/>
      <c r="AD63" s="371">
        <f t="shared" si="29"/>
        <v>0</v>
      </c>
      <c r="AE63" s="372"/>
      <c r="AF63" s="322"/>
      <c r="AG63" s="371">
        <f t="shared" si="30"/>
        <v>0</v>
      </c>
      <c r="AH63" s="372"/>
      <c r="AI63" s="322"/>
      <c r="AJ63" s="370">
        <f t="shared" si="31"/>
        <v>0</v>
      </c>
      <c r="AK63" s="372"/>
      <c r="AL63" s="322"/>
      <c r="AM63" s="371">
        <f t="shared" si="32"/>
        <v>0</v>
      </c>
      <c r="AN63" s="318">
        <f t="shared" si="33"/>
        <v>0</v>
      </c>
      <c r="AO63" s="318"/>
      <c r="AP63" s="318"/>
      <c r="AQ63" s="208">
        <f t="shared" si="34"/>
        <v>0</v>
      </c>
      <c r="AR63" s="205">
        <f t="shared" si="35"/>
        <v>0</v>
      </c>
      <c r="AS63" s="206">
        <f t="shared" si="36"/>
        <v>0</v>
      </c>
      <c r="AT63" s="377">
        <f t="shared" si="37"/>
        <v>0</v>
      </c>
      <c r="AU63" s="378">
        <f t="shared" si="38"/>
        <v>0</v>
      </c>
      <c r="AV63" s="378">
        <f t="shared" si="39"/>
        <v>0</v>
      </c>
      <c r="AW63" s="378">
        <f t="shared" si="40"/>
        <v>0</v>
      </c>
      <c r="AX63" s="379">
        <f t="shared" si="41"/>
        <v>0</v>
      </c>
      <c r="AY63" s="315"/>
    </row>
    <row r="64" spans="1:51" s="9" customFormat="1" ht="1.5" customHeight="1" thickBot="1">
      <c r="A64" s="439"/>
      <c r="B64" s="441"/>
      <c r="C64" s="441"/>
      <c r="D64" s="469"/>
      <c r="E64" s="425"/>
      <c r="F64" s="317"/>
      <c r="G64" s="362">
        <f t="shared" si="21"/>
        <v>0</v>
      </c>
      <c r="H64" s="363"/>
      <c r="I64" s="317"/>
      <c r="J64" s="364">
        <f t="shared" si="22"/>
        <v>0</v>
      </c>
      <c r="K64" s="365"/>
      <c r="L64" s="317"/>
      <c r="M64" s="364">
        <f t="shared" si="23"/>
        <v>0</v>
      </c>
      <c r="N64" s="366"/>
      <c r="O64" s="317"/>
      <c r="P64" s="419">
        <f t="shared" si="24"/>
        <v>0</v>
      </c>
      <c r="Q64" s="366"/>
      <c r="R64" s="317"/>
      <c r="S64" s="364">
        <f t="shared" si="25"/>
        <v>0</v>
      </c>
      <c r="T64" s="316">
        <f t="shared" si="26"/>
        <v>0</v>
      </c>
      <c r="U64" s="316"/>
      <c r="V64" s="316"/>
      <c r="W64" s="317">
        <f t="shared" si="27"/>
        <v>0</v>
      </c>
      <c r="X64" s="329"/>
      <c r="Y64" s="517"/>
      <c r="Z64" s="317"/>
      <c r="AA64" s="362">
        <f t="shared" si="28"/>
        <v>0</v>
      </c>
      <c r="AB64" s="372"/>
      <c r="AC64" s="317"/>
      <c r="AD64" s="364">
        <f t="shared" si="29"/>
        <v>0</v>
      </c>
      <c r="AE64" s="372"/>
      <c r="AF64" s="317"/>
      <c r="AG64" s="364">
        <f t="shared" si="30"/>
        <v>0</v>
      </c>
      <c r="AH64" s="372"/>
      <c r="AI64" s="317"/>
      <c r="AJ64" s="362">
        <f t="shared" si="31"/>
        <v>0</v>
      </c>
      <c r="AK64" s="366"/>
      <c r="AL64" s="317"/>
      <c r="AM64" s="364">
        <f t="shared" si="32"/>
        <v>0</v>
      </c>
      <c r="AN64" s="316">
        <f t="shared" si="33"/>
        <v>0</v>
      </c>
      <c r="AO64" s="316"/>
      <c r="AP64" s="316"/>
      <c r="AQ64" s="259">
        <f t="shared" si="34"/>
        <v>0</v>
      </c>
      <c r="AR64" s="310">
        <f t="shared" si="35"/>
        <v>0</v>
      </c>
      <c r="AS64" s="312">
        <f t="shared" si="36"/>
        <v>0</v>
      </c>
      <c r="AT64" s="367">
        <f t="shared" si="37"/>
        <v>0</v>
      </c>
      <c r="AU64" s="368">
        <f t="shared" si="38"/>
        <v>0</v>
      </c>
      <c r="AV64" s="368">
        <f t="shared" si="39"/>
        <v>0</v>
      </c>
      <c r="AW64" s="368">
        <f t="shared" si="40"/>
        <v>0</v>
      </c>
      <c r="AX64" s="369">
        <f t="shared" si="41"/>
        <v>0</v>
      </c>
      <c r="AY64" s="330"/>
    </row>
    <row r="65" spans="1:51" s="344" customFormat="1" ht="14.25" customHeight="1" thickBot="1">
      <c r="A65" s="447"/>
      <c r="B65" s="438"/>
      <c r="C65" s="438"/>
      <c r="D65" s="473"/>
      <c r="E65" s="424"/>
      <c r="F65" s="322"/>
      <c r="G65" s="370">
        <f t="shared" si="21"/>
        <v>0</v>
      </c>
      <c r="H65" s="361"/>
      <c r="I65" s="322"/>
      <c r="J65" s="371">
        <f t="shared" si="22"/>
        <v>0</v>
      </c>
      <c r="K65" s="360"/>
      <c r="L65" s="322"/>
      <c r="M65" s="371">
        <f t="shared" si="23"/>
        <v>0</v>
      </c>
      <c r="N65" s="372"/>
      <c r="O65" s="322"/>
      <c r="P65" s="381">
        <f t="shared" si="24"/>
        <v>0</v>
      </c>
      <c r="Q65" s="372"/>
      <c r="R65" s="322"/>
      <c r="S65" s="371">
        <f t="shared" si="25"/>
        <v>0</v>
      </c>
      <c r="T65" s="316">
        <f t="shared" si="26"/>
        <v>0</v>
      </c>
      <c r="U65" s="318"/>
      <c r="V65" s="318"/>
      <c r="W65" s="317">
        <f t="shared" si="27"/>
        <v>0</v>
      </c>
      <c r="X65" s="327"/>
      <c r="Y65" s="517"/>
      <c r="Z65" s="322"/>
      <c r="AA65" s="362">
        <f t="shared" si="28"/>
        <v>0</v>
      </c>
      <c r="AB65" s="372"/>
      <c r="AC65" s="322"/>
      <c r="AD65" s="371">
        <f t="shared" si="29"/>
        <v>0</v>
      </c>
      <c r="AE65" s="372"/>
      <c r="AF65" s="322"/>
      <c r="AG65" s="371">
        <f t="shared" si="30"/>
        <v>0</v>
      </c>
      <c r="AH65" s="372"/>
      <c r="AI65" s="322"/>
      <c r="AJ65" s="370">
        <f t="shared" si="31"/>
        <v>0</v>
      </c>
      <c r="AK65" s="372"/>
      <c r="AL65" s="322"/>
      <c r="AM65" s="371">
        <f t="shared" si="32"/>
        <v>0</v>
      </c>
      <c r="AN65" s="318">
        <f t="shared" si="33"/>
        <v>0</v>
      </c>
      <c r="AO65" s="318"/>
      <c r="AP65" s="318"/>
      <c r="AQ65" s="208">
        <f t="shared" si="34"/>
        <v>0</v>
      </c>
      <c r="AR65" s="309">
        <f t="shared" si="35"/>
        <v>0</v>
      </c>
      <c r="AS65" s="311">
        <f t="shared" si="36"/>
        <v>0</v>
      </c>
      <c r="AT65" s="374">
        <f t="shared" si="37"/>
        <v>0</v>
      </c>
      <c r="AU65" s="375">
        <f t="shared" si="38"/>
        <v>0</v>
      </c>
      <c r="AV65" s="375">
        <f t="shared" si="39"/>
        <v>0</v>
      </c>
      <c r="AW65" s="375">
        <f t="shared" si="40"/>
        <v>0</v>
      </c>
      <c r="AX65" s="376">
        <f t="shared" si="41"/>
        <v>0</v>
      </c>
      <c r="AY65" s="433"/>
    </row>
    <row r="66" spans="1:51" s="344" customFormat="1" ht="14.25" customHeight="1" thickBot="1">
      <c r="A66" s="437"/>
      <c r="B66" s="440"/>
      <c r="C66" s="441"/>
      <c r="D66" s="468"/>
      <c r="E66" s="424"/>
      <c r="F66" s="350"/>
      <c r="G66" s="370">
        <f t="shared" si="21"/>
        <v>0</v>
      </c>
      <c r="H66" s="361"/>
      <c r="I66" s="322"/>
      <c r="J66" s="371">
        <f t="shared" si="22"/>
        <v>0</v>
      </c>
      <c r="K66" s="360"/>
      <c r="L66" s="322"/>
      <c r="M66" s="371">
        <f t="shared" si="23"/>
        <v>0</v>
      </c>
      <c r="N66" s="372"/>
      <c r="O66" s="322"/>
      <c r="P66" s="373">
        <f t="shared" si="24"/>
        <v>0</v>
      </c>
      <c r="Q66" s="372"/>
      <c r="R66" s="322"/>
      <c r="S66" s="371">
        <f t="shared" si="25"/>
        <v>0</v>
      </c>
      <c r="T66" s="316">
        <f t="shared" si="26"/>
        <v>0</v>
      </c>
      <c r="U66" s="318"/>
      <c r="V66" s="318"/>
      <c r="W66" s="317">
        <f t="shared" si="27"/>
        <v>0</v>
      </c>
      <c r="X66" s="327"/>
      <c r="Y66" s="517"/>
      <c r="Z66" s="350"/>
      <c r="AA66" s="362">
        <f t="shared" si="28"/>
        <v>0</v>
      </c>
      <c r="AB66" s="372"/>
      <c r="AC66" s="322"/>
      <c r="AD66" s="371">
        <f t="shared" si="29"/>
        <v>0</v>
      </c>
      <c r="AE66" s="372"/>
      <c r="AF66" s="322"/>
      <c r="AG66" s="371">
        <f t="shared" si="30"/>
        <v>0</v>
      </c>
      <c r="AH66" s="372"/>
      <c r="AI66" s="322"/>
      <c r="AJ66" s="370">
        <f t="shared" si="31"/>
        <v>0</v>
      </c>
      <c r="AK66" s="372"/>
      <c r="AL66" s="322"/>
      <c r="AM66" s="371">
        <f t="shared" si="32"/>
        <v>0</v>
      </c>
      <c r="AN66" s="318">
        <f t="shared" si="33"/>
        <v>0</v>
      </c>
      <c r="AO66" s="318"/>
      <c r="AP66" s="318"/>
      <c r="AQ66" s="208">
        <f t="shared" si="34"/>
        <v>0</v>
      </c>
      <c r="AR66" s="205">
        <f t="shared" si="35"/>
        <v>0</v>
      </c>
      <c r="AS66" s="206">
        <f t="shared" si="36"/>
        <v>0</v>
      </c>
      <c r="AT66" s="377">
        <f t="shared" si="37"/>
        <v>0</v>
      </c>
      <c r="AU66" s="378">
        <f t="shared" si="38"/>
        <v>0</v>
      </c>
      <c r="AV66" s="378">
        <f t="shared" si="39"/>
        <v>0</v>
      </c>
      <c r="AW66" s="378">
        <f t="shared" si="40"/>
        <v>0</v>
      </c>
      <c r="AX66" s="379">
        <f t="shared" si="41"/>
        <v>0</v>
      </c>
      <c r="AY66" s="315"/>
    </row>
    <row r="67" spans="1:51" s="344" customFormat="1" ht="14.25" customHeight="1" thickBot="1">
      <c r="A67" s="448"/>
      <c r="B67" s="441"/>
      <c r="C67" s="441"/>
      <c r="D67" s="469"/>
      <c r="E67" s="423"/>
      <c r="F67" s="380"/>
      <c r="G67" s="370">
        <f t="shared" si="21"/>
        <v>0</v>
      </c>
      <c r="H67" s="361"/>
      <c r="I67" s="322"/>
      <c r="J67" s="371">
        <f t="shared" si="22"/>
        <v>0</v>
      </c>
      <c r="K67" s="360"/>
      <c r="L67" s="322"/>
      <c r="M67" s="371">
        <f t="shared" si="23"/>
        <v>0</v>
      </c>
      <c r="N67" s="372"/>
      <c r="O67" s="322"/>
      <c r="P67" s="381">
        <f t="shared" si="24"/>
        <v>0</v>
      </c>
      <c r="Q67" s="372"/>
      <c r="R67" s="322"/>
      <c r="S67" s="371">
        <f t="shared" si="25"/>
        <v>0</v>
      </c>
      <c r="T67" s="316">
        <f t="shared" si="26"/>
        <v>0</v>
      </c>
      <c r="U67" s="318"/>
      <c r="V67" s="318"/>
      <c r="W67" s="317">
        <f t="shared" si="27"/>
        <v>0</v>
      </c>
      <c r="X67" s="327"/>
      <c r="Y67" s="517"/>
      <c r="Z67" s="350"/>
      <c r="AA67" s="362">
        <f t="shared" si="28"/>
        <v>0</v>
      </c>
      <c r="AB67" s="372"/>
      <c r="AC67" s="322"/>
      <c r="AD67" s="371">
        <f t="shared" si="29"/>
        <v>0</v>
      </c>
      <c r="AE67" s="372"/>
      <c r="AF67" s="322"/>
      <c r="AG67" s="371">
        <f t="shared" si="30"/>
        <v>0</v>
      </c>
      <c r="AH67" s="372"/>
      <c r="AI67" s="322"/>
      <c r="AJ67" s="370">
        <f t="shared" si="31"/>
        <v>0</v>
      </c>
      <c r="AK67" s="372"/>
      <c r="AL67" s="322"/>
      <c r="AM67" s="371">
        <f t="shared" si="32"/>
        <v>0</v>
      </c>
      <c r="AN67" s="318">
        <f t="shared" si="33"/>
        <v>0</v>
      </c>
      <c r="AO67" s="318"/>
      <c r="AP67" s="318"/>
      <c r="AQ67" s="208">
        <f t="shared" si="34"/>
        <v>0</v>
      </c>
      <c r="AR67" s="205">
        <f t="shared" si="35"/>
        <v>0</v>
      </c>
      <c r="AS67" s="206">
        <f t="shared" si="36"/>
        <v>0</v>
      </c>
      <c r="AT67" s="377">
        <f t="shared" si="37"/>
        <v>0</v>
      </c>
      <c r="AU67" s="378">
        <f t="shared" si="38"/>
        <v>0</v>
      </c>
      <c r="AV67" s="378">
        <f t="shared" si="39"/>
        <v>0</v>
      </c>
      <c r="AW67" s="378">
        <f t="shared" si="40"/>
        <v>0</v>
      </c>
      <c r="AX67" s="379">
        <f t="shared" si="41"/>
        <v>0</v>
      </c>
      <c r="AY67" s="315"/>
    </row>
    <row r="68" spans="1:51" s="344" customFormat="1" ht="14.25" customHeight="1" thickBot="1">
      <c r="A68" s="431"/>
      <c r="B68" s="406"/>
      <c r="C68" s="412"/>
      <c r="D68" s="474"/>
      <c r="E68" s="424"/>
      <c r="F68" s="350"/>
      <c r="G68" s="370">
        <f t="shared" si="21"/>
        <v>0</v>
      </c>
      <c r="H68" s="361"/>
      <c r="I68" s="322"/>
      <c r="J68" s="371">
        <f t="shared" si="22"/>
        <v>0</v>
      </c>
      <c r="K68" s="360"/>
      <c r="L68" s="322"/>
      <c r="M68" s="371">
        <f t="shared" si="23"/>
        <v>0</v>
      </c>
      <c r="N68" s="372"/>
      <c r="O68" s="322"/>
      <c r="P68" s="373">
        <f t="shared" si="24"/>
        <v>0</v>
      </c>
      <c r="Q68" s="372"/>
      <c r="R68" s="322"/>
      <c r="S68" s="371">
        <f t="shared" si="25"/>
        <v>0</v>
      </c>
      <c r="T68" s="316">
        <f t="shared" si="26"/>
        <v>0</v>
      </c>
      <c r="U68" s="318"/>
      <c r="V68" s="318"/>
      <c r="W68" s="317">
        <f t="shared" si="27"/>
        <v>0</v>
      </c>
      <c r="X68" s="327"/>
      <c r="Y68" s="517"/>
      <c r="Z68" s="350"/>
      <c r="AA68" s="362">
        <f t="shared" si="28"/>
        <v>0</v>
      </c>
      <c r="AB68" s="372"/>
      <c r="AC68" s="322"/>
      <c r="AD68" s="371">
        <f t="shared" si="29"/>
        <v>0</v>
      </c>
      <c r="AE68" s="372"/>
      <c r="AF68" s="322"/>
      <c r="AG68" s="371">
        <f t="shared" si="30"/>
        <v>0</v>
      </c>
      <c r="AH68" s="372"/>
      <c r="AI68" s="322"/>
      <c r="AJ68" s="370">
        <f t="shared" si="31"/>
        <v>0</v>
      </c>
      <c r="AK68" s="372"/>
      <c r="AL68" s="322"/>
      <c r="AM68" s="371">
        <f t="shared" si="32"/>
        <v>0</v>
      </c>
      <c r="AN68" s="318">
        <f t="shared" si="33"/>
        <v>0</v>
      </c>
      <c r="AO68" s="318"/>
      <c r="AP68" s="318"/>
      <c r="AQ68" s="208">
        <f t="shared" si="34"/>
        <v>0</v>
      </c>
      <c r="AR68" s="205">
        <f t="shared" si="35"/>
        <v>0</v>
      </c>
      <c r="AS68" s="206">
        <f t="shared" si="36"/>
        <v>0</v>
      </c>
      <c r="AT68" s="377">
        <f t="shared" si="37"/>
        <v>0</v>
      </c>
      <c r="AU68" s="378">
        <f t="shared" si="38"/>
        <v>0</v>
      </c>
      <c r="AV68" s="378">
        <f t="shared" si="39"/>
        <v>0</v>
      </c>
      <c r="AW68" s="378">
        <f t="shared" si="40"/>
        <v>0</v>
      </c>
      <c r="AX68" s="379">
        <f t="shared" si="41"/>
        <v>0</v>
      </c>
      <c r="AY68" s="315"/>
    </row>
    <row r="69" spans="1:51" s="9" customFormat="1" ht="8.25" customHeight="1" thickBot="1">
      <c r="A69" s="431"/>
      <c r="B69" s="436"/>
      <c r="C69" s="412"/>
      <c r="D69" s="475"/>
      <c r="E69" s="382"/>
      <c r="F69" s="383"/>
      <c r="G69" s="335">
        <f t="shared" si="21"/>
        <v>0</v>
      </c>
      <c r="H69" s="336"/>
      <c r="I69" s="384"/>
      <c r="J69" s="337">
        <f t="shared" si="22"/>
        <v>0</v>
      </c>
      <c r="K69" s="338"/>
      <c r="L69" s="384"/>
      <c r="M69" s="337">
        <f t="shared" si="23"/>
        <v>0</v>
      </c>
      <c r="N69" s="382"/>
      <c r="O69" s="384"/>
      <c r="P69" s="385">
        <f t="shared" si="24"/>
        <v>0</v>
      </c>
      <c r="Q69" s="382"/>
      <c r="R69" s="384"/>
      <c r="S69" s="337">
        <f t="shared" si="25"/>
        <v>0</v>
      </c>
      <c r="T69" s="258">
        <f t="shared" si="26"/>
        <v>0</v>
      </c>
      <c r="U69" s="210"/>
      <c r="V69" s="210"/>
      <c r="W69" s="259">
        <f t="shared" si="27"/>
        <v>0</v>
      </c>
      <c r="X69" s="331"/>
      <c r="Y69" s="518"/>
      <c r="Z69" s="383"/>
      <c r="AA69" s="343">
        <f t="shared" si="28"/>
        <v>0</v>
      </c>
      <c r="AB69" s="382"/>
      <c r="AC69" s="384"/>
      <c r="AD69" s="337">
        <f t="shared" si="29"/>
        <v>0</v>
      </c>
      <c r="AE69" s="382"/>
      <c r="AF69" s="384"/>
      <c r="AG69" s="337">
        <f t="shared" si="30"/>
        <v>0</v>
      </c>
      <c r="AH69" s="382"/>
      <c r="AI69" s="384"/>
      <c r="AJ69" s="335">
        <f t="shared" si="31"/>
        <v>0</v>
      </c>
      <c r="AK69" s="382"/>
      <c r="AL69" s="384"/>
      <c r="AM69" s="337">
        <f t="shared" si="32"/>
        <v>0</v>
      </c>
      <c r="AN69" s="207">
        <f t="shared" si="33"/>
        <v>0</v>
      </c>
      <c r="AO69" s="210"/>
      <c r="AP69" s="210"/>
      <c r="AQ69" s="208">
        <f t="shared" si="34"/>
        <v>0</v>
      </c>
      <c r="AR69" s="205">
        <f t="shared" si="35"/>
        <v>0</v>
      </c>
      <c r="AS69" s="206">
        <f t="shared" si="36"/>
        <v>0</v>
      </c>
      <c r="AT69" s="377">
        <f t="shared" si="37"/>
        <v>0</v>
      </c>
      <c r="AU69" s="378">
        <f t="shared" si="38"/>
        <v>0</v>
      </c>
      <c r="AV69" s="378">
        <f t="shared" si="39"/>
        <v>0</v>
      </c>
      <c r="AW69" s="378">
        <f t="shared" si="40"/>
        <v>0</v>
      </c>
      <c r="AX69" s="379">
        <f t="shared" si="41"/>
        <v>0</v>
      </c>
      <c r="AY69" s="332"/>
    </row>
    <row r="70" spans="1:51" s="9" customFormat="1" ht="20.25" customHeight="1" thickTop="1">
      <c r="A70" s="427"/>
      <c r="B70" s="407"/>
      <c r="C70" s="413"/>
      <c r="D70" s="66"/>
      <c r="E70" s="386">
        <f>SUM(E8:E69)</f>
        <v>1</v>
      </c>
      <c r="F70" s="387"/>
      <c r="G70" s="388">
        <f>G71/$T$70*100</f>
        <v>1.36986301369863</v>
      </c>
      <c r="H70" s="333">
        <f>SUM(H8:H69)</f>
        <v>42</v>
      </c>
      <c r="I70" s="227"/>
      <c r="J70" s="388">
        <f>J71/$T$70*100</f>
        <v>57.534246575342465</v>
      </c>
      <c r="K70" s="333">
        <f>SUM(K8:K69)</f>
        <v>27</v>
      </c>
      <c r="L70" s="227"/>
      <c r="M70" s="388">
        <f>M71/$T$70*100</f>
        <v>36.986301369863014</v>
      </c>
      <c r="N70" s="333">
        <f>SUM(N8:N69)</f>
        <v>3</v>
      </c>
      <c r="O70" s="227"/>
      <c r="P70" s="388">
        <f>P71/$T$70*100</f>
        <v>4.10958904109589</v>
      </c>
      <c r="Q70" s="333">
        <f>SUM(Q8:Q69)</f>
        <v>0</v>
      </c>
      <c r="R70" s="227"/>
      <c r="S70" s="388">
        <f>S71/$T$70*100</f>
        <v>0</v>
      </c>
      <c r="T70" s="230">
        <f>SUM(T8:T69)</f>
        <v>73</v>
      </c>
      <c r="U70" s="226"/>
      <c r="V70" s="226"/>
      <c r="W70" s="227"/>
      <c r="X70" s="228"/>
      <c r="Y70" s="519">
        <f>SUM(Y8:Y69)</f>
        <v>0</v>
      </c>
      <c r="Z70" s="389"/>
      <c r="AA70" s="388">
        <f>AA71/AN70*100</f>
        <v>0</v>
      </c>
      <c r="AB70" s="333">
        <f>SUM(AB8:AB69)</f>
        <v>33</v>
      </c>
      <c r="AC70" s="227"/>
      <c r="AD70" s="388">
        <f>AD71/AN70*100</f>
        <v>75</v>
      </c>
      <c r="AE70" s="333">
        <f>SUM(AE8:AE69)</f>
        <v>10</v>
      </c>
      <c r="AF70" s="227"/>
      <c r="AG70" s="388">
        <f>AG71/AN70*100</f>
        <v>22.727272727272727</v>
      </c>
      <c r="AH70" s="333">
        <f>SUM(AH8:AH69)</f>
        <v>1</v>
      </c>
      <c r="AI70" s="227"/>
      <c r="AJ70" s="388">
        <f>AJ71/AN70*100</f>
        <v>2.272727272727273</v>
      </c>
      <c r="AK70" s="333">
        <f>SUM(AK8:AK69)</f>
        <v>0</v>
      </c>
      <c r="AL70" s="227"/>
      <c r="AM70" s="388">
        <f>AM71/AN70*100</f>
        <v>0</v>
      </c>
      <c r="AN70" s="230">
        <f>SUM(AN8:AN69)</f>
        <v>44</v>
      </c>
      <c r="AO70" s="226"/>
      <c r="AP70" s="226"/>
      <c r="AQ70" s="227">
        <f>SUM(AA70+AD70+AG70+AJ70+AM70)</f>
        <v>99.99999999999999</v>
      </c>
      <c r="AR70" s="229"/>
      <c r="AS70" s="231"/>
      <c r="AT70" s="229"/>
      <c r="AU70" s="390"/>
      <c r="AV70" s="390"/>
      <c r="AW70" s="390"/>
      <c r="AX70" s="391"/>
      <c r="AY70" s="240"/>
    </row>
    <row r="71" spans="1:51" s="9" customFormat="1" ht="20.25" customHeight="1" thickBot="1">
      <c r="A71" s="427"/>
      <c r="B71" s="407"/>
      <c r="C71" s="413"/>
      <c r="D71" s="66"/>
      <c r="E71" s="588" t="s">
        <v>51</v>
      </c>
      <c r="F71" s="589"/>
      <c r="G71" s="392">
        <f>SUM(E8:E69)</f>
        <v>1</v>
      </c>
      <c r="H71" s="588" t="s">
        <v>52</v>
      </c>
      <c r="I71" s="589"/>
      <c r="J71" s="393">
        <f>SUM(H8:H69)</f>
        <v>42</v>
      </c>
      <c r="K71" s="588" t="s">
        <v>53</v>
      </c>
      <c r="L71" s="589"/>
      <c r="M71" s="393">
        <f>SUM(K8:K69)</f>
        <v>27</v>
      </c>
      <c r="N71" s="588" t="s">
        <v>54</v>
      </c>
      <c r="O71" s="589"/>
      <c r="P71" s="393">
        <f>SUM(N8:N69)</f>
        <v>3</v>
      </c>
      <c r="Q71" s="588" t="s">
        <v>57</v>
      </c>
      <c r="R71" s="589"/>
      <c r="S71" s="393">
        <f>SUM(Q8:Q69)</f>
        <v>0</v>
      </c>
      <c r="T71" s="394">
        <f>SUM(S71+P71+M71+J71+G71)</f>
        <v>73</v>
      </c>
      <c r="U71" s="395">
        <f>SUM(G70,M70,P70,S70,J70)</f>
        <v>100</v>
      </c>
      <c r="V71" s="396"/>
      <c r="W71" s="397">
        <f>SUM(W8:W69)</f>
        <v>9805.5</v>
      </c>
      <c r="X71" s="239"/>
      <c r="Y71" s="596" t="s">
        <v>51</v>
      </c>
      <c r="Z71" s="591"/>
      <c r="AA71" s="392">
        <f>SUM(Y8:Y69)</f>
        <v>0</v>
      </c>
      <c r="AB71" s="590" t="s">
        <v>52</v>
      </c>
      <c r="AC71" s="591"/>
      <c r="AD71" s="393">
        <f>SUM(AB8:AB69)</f>
        <v>33</v>
      </c>
      <c r="AE71" s="590" t="s">
        <v>53</v>
      </c>
      <c r="AF71" s="591"/>
      <c r="AG71" s="334">
        <f>SUM(AE8:AE69)</f>
        <v>10</v>
      </c>
      <c r="AH71" s="590" t="s">
        <v>54</v>
      </c>
      <c r="AI71" s="591"/>
      <c r="AJ71" s="393">
        <f>SUM(AH8:AH69)</f>
        <v>1</v>
      </c>
      <c r="AK71" s="590" t="s">
        <v>57</v>
      </c>
      <c r="AL71" s="591"/>
      <c r="AM71" s="393">
        <f>SUM(AK8:AK69)</f>
        <v>0</v>
      </c>
      <c r="AN71" s="398">
        <f>SUM(AA71,AD71,AG71,AJ71,AM71,)</f>
        <v>44</v>
      </c>
      <c r="AO71" s="399"/>
      <c r="AP71" s="399"/>
      <c r="AQ71" s="334">
        <f aca="true" t="shared" si="42" ref="AQ71:AX71">SUM(AQ8:AQ69)</f>
        <v>6719.5</v>
      </c>
      <c r="AR71" s="400">
        <f t="shared" si="42"/>
        <v>117</v>
      </c>
      <c r="AS71" s="401">
        <f t="shared" si="42"/>
        <v>16525</v>
      </c>
      <c r="AT71" s="402">
        <f t="shared" si="42"/>
        <v>75</v>
      </c>
      <c r="AU71" s="402">
        <f t="shared" si="42"/>
        <v>37</v>
      </c>
      <c r="AV71" s="402">
        <f t="shared" si="42"/>
        <v>1</v>
      </c>
      <c r="AW71" s="402">
        <f t="shared" si="42"/>
        <v>0</v>
      </c>
      <c r="AX71" s="402">
        <f t="shared" si="42"/>
        <v>4</v>
      </c>
      <c r="AY71" s="402"/>
    </row>
    <row r="72" spans="1:51" s="9" customFormat="1" ht="16.5" thickTop="1">
      <c r="A72" s="427"/>
      <c r="B72" s="407"/>
      <c r="C72" s="413"/>
      <c r="D72" s="66"/>
      <c r="E72" s="403"/>
      <c r="F72" s="404"/>
      <c r="H72" s="344"/>
      <c r="K72" s="344"/>
      <c r="N72" s="344"/>
      <c r="Q72" s="344"/>
      <c r="S72" s="344"/>
      <c r="T72" s="144"/>
      <c r="U72" s="144"/>
      <c r="V72" s="144"/>
      <c r="W72" s="144"/>
      <c r="X72" s="192"/>
      <c r="Y72" s="344"/>
      <c r="AB72" s="344"/>
      <c r="AE72" s="344"/>
      <c r="AH72" s="344"/>
      <c r="AY72" s="144"/>
    </row>
    <row r="73" spans="1:51" s="9" customFormat="1" ht="15.75">
      <c r="A73" s="427"/>
      <c r="B73" s="407"/>
      <c r="C73" s="413"/>
      <c r="D73" s="66"/>
      <c r="E73" s="403"/>
      <c r="F73" s="404"/>
      <c r="H73" s="344"/>
      <c r="K73" s="344"/>
      <c r="N73" s="344"/>
      <c r="Q73" s="344"/>
      <c r="S73" s="344"/>
      <c r="T73" s="144"/>
      <c r="U73" s="144"/>
      <c r="V73" s="144"/>
      <c r="W73" s="144"/>
      <c r="X73" s="192"/>
      <c r="Y73" s="344"/>
      <c r="AB73" s="344"/>
      <c r="AE73" s="344"/>
      <c r="AH73" s="344"/>
      <c r="AY73" s="144"/>
    </row>
    <row r="74" spans="1:51" s="9" customFormat="1" ht="15.75">
      <c r="A74" s="427"/>
      <c r="B74" s="407"/>
      <c r="C74" s="413"/>
      <c r="D74" s="66"/>
      <c r="E74" s="403"/>
      <c r="F74" s="404"/>
      <c r="H74" s="344"/>
      <c r="K74" s="344"/>
      <c r="N74" s="344"/>
      <c r="Q74" s="344"/>
      <c r="S74" s="344"/>
      <c r="T74" s="144"/>
      <c r="U74" s="144"/>
      <c r="V74" s="144"/>
      <c r="W74" s="144"/>
      <c r="X74" s="192"/>
      <c r="Y74" s="344"/>
      <c r="AB74" s="344"/>
      <c r="AE74" s="344"/>
      <c r="AH74" s="344"/>
      <c r="AY74" s="144"/>
    </row>
    <row r="75" spans="1:51" s="9" customFormat="1" ht="15.75">
      <c r="A75" s="427"/>
      <c r="B75" s="407"/>
      <c r="C75" s="413"/>
      <c r="D75" s="66"/>
      <c r="E75" s="403"/>
      <c r="F75" s="404"/>
      <c r="H75" s="344"/>
      <c r="K75" s="344"/>
      <c r="N75" s="344"/>
      <c r="Q75" s="344"/>
      <c r="S75" s="344"/>
      <c r="T75" s="144"/>
      <c r="U75" s="144"/>
      <c r="V75" s="144"/>
      <c r="W75" s="144"/>
      <c r="X75" s="192"/>
      <c r="Y75" s="344"/>
      <c r="AB75" s="344"/>
      <c r="AE75" s="344"/>
      <c r="AH75" s="344"/>
      <c r="AY75" s="144"/>
    </row>
    <row r="76" spans="1:51" s="9" customFormat="1" ht="15.75">
      <c r="A76" s="427"/>
      <c r="B76" s="407"/>
      <c r="C76" s="413"/>
      <c r="D76" s="66"/>
      <c r="E76" s="403"/>
      <c r="F76" s="404"/>
      <c r="H76" s="344"/>
      <c r="K76" s="344"/>
      <c r="N76" s="344"/>
      <c r="Q76" s="344"/>
      <c r="S76" s="344"/>
      <c r="T76" s="144"/>
      <c r="U76" s="144"/>
      <c r="V76" s="144"/>
      <c r="W76" s="144"/>
      <c r="X76" s="192"/>
      <c r="Y76" s="344"/>
      <c r="AB76" s="344"/>
      <c r="AE76" s="344"/>
      <c r="AH76" s="344"/>
      <c r="AY76" s="144"/>
    </row>
    <row r="77" spans="1:51" s="9" customFormat="1" ht="15.75">
      <c r="A77" s="427"/>
      <c r="B77" s="407"/>
      <c r="C77" s="413"/>
      <c r="D77" s="66"/>
      <c r="E77" s="403"/>
      <c r="F77" s="404"/>
      <c r="H77" s="344"/>
      <c r="K77" s="344"/>
      <c r="N77" s="344"/>
      <c r="Q77" s="344"/>
      <c r="S77" s="344"/>
      <c r="T77" s="144"/>
      <c r="U77" s="144"/>
      <c r="V77" s="144"/>
      <c r="W77" s="144"/>
      <c r="X77" s="192"/>
      <c r="Y77" s="344"/>
      <c r="AB77" s="344"/>
      <c r="AE77" s="344"/>
      <c r="AH77" s="344"/>
      <c r="AY77" s="144"/>
    </row>
    <row r="78" spans="1:51" s="9" customFormat="1" ht="15.75">
      <c r="A78" s="427"/>
      <c r="B78" s="407"/>
      <c r="C78" s="413"/>
      <c r="D78" s="66"/>
      <c r="E78" s="403"/>
      <c r="F78" s="404"/>
      <c r="H78" s="344"/>
      <c r="K78" s="344"/>
      <c r="N78" s="344"/>
      <c r="Q78" s="344"/>
      <c r="S78" s="344"/>
      <c r="T78" s="144"/>
      <c r="U78" s="144"/>
      <c r="V78" s="144"/>
      <c r="W78" s="144"/>
      <c r="X78" s="192"/>
      <c r="Y78" s="344"/>
      <c r="AB78" s="344"/>
      <c r="AE78" s="344"/>
      <c r="AH78" s="344"/>
      <c r="AY78" s="144"/>
    </row>
    <row r="79" spans="1:51" s="9" customFormat="1" ht="15.75">
      <c r="A79" s="427"/>
      <c r="B79" s="407"/>
      <c r="C79" s="413"/>
      <c r="D79" s="66"/>
      <c r="E79" s="403"/>
      <c r="F79" s="404"/>
      <c r="H79" s="344"/>
      <c r="K79" s="344"/>
      <c r="N79" s="344"/>
      <c r="Q79" s="344"/>
      <c r="S79" s="344"/>
      <c r="T79" s="144"/>
      <c r="U79" s="144"/>
      <c r="V79" s="144"/>
      <c r="W79" s="144"/>
      <c r="X79" s="192"/>
      <c r="Y79" s="344"/>
      <c r="AB79" s="344"/>
      <c r="AE79" s="344"/>
      <c r="AH79" s="344"/>
      <c r="AY79" s="144"/>
    </row>
    <row r="80" spans="1:51" s="9" customFormat="1" ht="15.75">
      <c r="A80" s="427"/>
      <c r="B80" s="407"/>
      <c r="C80" s="413"/>
      <c r="D80" s="66"/>
      <c r="E80" s="403"/>
      <c r="F80" s="404"/>
      <c r="H80" s="344"/>
      <c r="K80" s="344"/>
      <c r="N80" s="344"/>
      <c r="Q80" s="344"/>
      <c r="S80" s="344"/>
      <c r="T80" s="144"/>
      <c r="U80" s="144"/>
      <c r="V80" s="144"/>
      <c r="W80" s="144"/>
      <c r="X80" s="192"/>
      <c r="Y80" s="344"/>
      <c r="AB80" s="344"/>
      <c r="AE80" s="344"/>
      <c r="AH80" s="344"/>
      <c r="AY80" s="144"/>
    </row>
    <row r="81" spans="1:51" s="9" customFormat="1" ht="15.75">
      <c r="A81" s="427"/>
      <c r="B81" s="407"/>
      <c r="C81" s="413"/>
      <c r="D81" s="66"/>
      <c r="E81" s="403"/>
      <c r="F81" s="404"/>
      <c r="H81" s="344"/>
      <c r="K81" s="344"/>
      <c r="N81" s="344"/>
      <c r="Q81" s="344"/>
      <c r="S81" s="344"/>
      <c r="T81" s="144"/>
      <c r="U81" s="144"/>
      <c r="V81" s="144"/>
      <c r="W81" s="144"/>
      <c r="X81" s="192"/>
      <c r="Y81" s="344"/>
      <c r="AB81" s="344"/>
      <c r="AE81" s="344"/>
      <c r="AH81" s="344"/>
      <c r="AY81" s="144"/>
    </row>
    <row r="82" spans="1:51" s="9" customFormat="1" ht="15.75">
      <c r="A82" s="427"/>
      <c r="B82" s="407"/>
      <c r="C82" s="413"/>
      <c r="D82" s="66"/>
      <c r="E82" s="403"/>
      <c r="F82" s="404"/>
      <c r="H82" s="344"/>
      <c r="K82" s="344"/>
      <c r="N82" s="344"/>
      <c r="Q82" s="344"/>
      <c r="S82" s="344"/>
      <c r="T82" s="144"/>
      <c r="U82" s="144"/>
      <c r="V82" s="144"/>
      <c r="W82" s="144"/>
      <c r="X82" s="192"/>
      <c r="Y82" s="344"/>
      <c r="AB82" s="344"/>
      <c r="AE82" s="344"/>
      <c r="AH82" s="344"/>
      <c r="AY82" s="144"/>
    </row>
    <row r="83" spans="1:51" s="9" customFormat="1" ht="15.75">
      <c r="A83" s="427"/>
      <c r="B83" s="407"/>
      <c r="C83" s="413"/>
      <c r="D83" s="66"/>
      <c r="E83" s="403"/>
      <c r="F83" s="404"/>
      <c r="H83" s="344"/>
      <c r="K83" s="344"/>
      <c r="N83" s="344"/>
      <c r="Q83" s="344"/>
      <c r="S83" s="344"/>
      <c r="T83" s="144"/>
      <c r="U83" s="144"/>
      <c r="V83" s="144"/>
      <c r="W83" s="144"/>
      <c r="X83" s="192"/>
      <c r="Y83" s="344"/>
      <c r="AB83" s="344"/>
      <c r="AE83" s="344"/>
      <c r="AH83" s="344"/>
      <c r="AY83" s="144"/>
    </row>
    <row r="84" spans="1:51" s="9" customFormat="1" ht="15.75">
      <c r="A84" s="427"/>
      <c r="B84" s="407"/>
      <c r="C84" s="413"/>
      <c r="D84" s="66"/>
      <c r="E84" s="403"/>
      <c r="F84" s="404"/>
      <c r="H84" s="344"/>
      <c r="K84" s="344"/>
      <c r="N84" s="344"/>
      <c r="Q84" s="344"/>
      <c r="S84" s="344"/>
      <c r="T84" s="144"/>
      <c r="U84" s="144"/>
      <c r="V84" s="144"/>
      <c r="W84" s="144"/>
      <c r="X84" s="192"/>
      <c r="Y84" s="344"/>
      <c r="AB84" s="344"/>
      <c r="AE84" s="344"/>
      <c r="AH84" s="344"/>
      <c r="AY84" s="144"/>
    </row>
    <row r="85" spans="1:51" s="9" customFormat="1" ht="15.75">
      <c r="A85" s="427"/>
      <c r="B85" s="407"/>
      <c r="C85" s="413"/>
      <c r="D85" s="66"/>
      <c r="E85" s="403"/>
      <c r="F85" s="404"/>
      <c r="H85" s="344"/>
      <c r="K85" s="344"/>
      <c r="N85" s="344"/>
      <c r="Q85" s="344"/>
      <c r="S85" s="344"/>
      <c r="T85" s="144"/>
      <c r="U85" s="144"/>
      <c r="V85" s="144"/>
      <c r="W85" s="144"/>
      <c r="X85" s="192"/>
      <c r="Y85" s="344"/>
      <c r="AB85" s="344"/>
      <c r="AE85" s="344"/>
      <c r="AH85" s="344"/>
      <c r="AY85" s="144"/>
    </row>
    <row r="86" spans="1:51" s="9" customFormat="1" ht="15.75">
      <c r="A86" s="427"/>
      <c r="B86" s="407"/>
      <c r="C86" s="413"/>
      <c r="D86" s="66"/>
      <c r="E86" s="403"/>
      <c r="F86" s="404"/>
      <c r="H86" s="344"/>
      <c r="K86" s="344"/>
      <c r="N86" s="344"/>
      <c r="Q86" s="344"/>
      <c r="S86" s="344"/>
      <c r="T86" s="144"/>
      <c r="U86" s="144"/>
      <c r="V86" s="144"/>
      <c r="W86" s="144"/>
      <c r="X86" s="192"/>
      <c r="Y86" s="344"/>
      <c r="AB86" s="344"/>
      <c r="AE86" s="344"/>
      <c r="AH86" s="344"/>
      <c r="AY86" s="144"/>
    </row>
    <row r="87" spans="1:51" s="9" customFormat="1" ht="15.75">
      <c r="A87" s="427"/>
      <c r="B87" s="407"/>
      <c r="C87" s="413"/>
      <c r="D87" s="66"/>
      <c r="E87" s="403"/>
      <c r="F87" s="404"/>
      <c r="H87" s="344"/>
      <c r="K87" s="344"/>
      <c r="N87" s="344"/>
      <c r="Q87" s="344"/>
      <c r="S87" s="344"/>
      <c r="T87" s="144"/>
      <c r="U87" s="144"/>
      <c r="V87" s="144"/>
      <c r="W87" s="144"/>
      <c r="X87" s="192"/>
      <c r="Y87" s="344"/>
      <c r="AB87" s="344"/>
      <c r="AE87" s="344"/>
      <c r="AH87" s="344"/>
      <c r="AY87" s="144"/>
    </row>
    <row r="88" spans="1:51" s="9" customFormat="1" ht="15.75">
      <c r="A88" s="427"/>
      <c r="B88" s="407"/>
      <c r="C88" s="413"/>
      <c r="D88" s="66"/>
      <c r="E88" s="403"/>
      <c r="F88" s="404"/>
      <c r="H88" s="344"/>
      <c r="K88" s="344"/>
      <c r="N88" s="344"/>
      <c r="Q88" s="344"/>
      <c r="S88" s="344"/>
      <c r="T88" s="144"/>
      <c r="U88" s="144"/>
      <c r="V88" s="144"/>
      <c r="W88" s="144"/>
      <c r="X88" s="192"/>
      <c r="Y88" s="344"/>
      <c r="AB88" s="344"/>
      <c r="AE88" s="344"/>
      <c r="AH88" s="344"/>
      <c r="AY88" s="144"/>
    </row>
    <row r="89" spans="1:51" s="9" customFormat="1" ht="15.75">
      <c r="A89" s="427"/>
      <c r="B89" s="407"/>
      <c r="C89" s="413"/>
      <c r="D89" s="66"/>
      <c r="E89" s="403"/>
      <c r="F89" s="404"/>
      <c r="H89" s="344"/>
      <c r="K89" s="344"/>
      <c r="N89" s="344"/>
      <c r="Q89" s="344"/>
      <c r="S89" s="344"/>
      <c r="T89" s="144"/>
      <c r="U89" s="144"/>
      <c r="V89" s="144"/>
      <c r="W89" s="144"/>
      <c r="X89" s="192"/>
      <c r="Y89" s="344"/>
      <c r="AB89" s="344"/>
      <c r="AE89" s="344"/>
      <c r="AH89" s="344"/>
      <c r="AY89" s="144"/>
    </row>
    <row r="90" spans="1:51" s="9" customFormat="1" ht="15.75">
      <c r="A90" s="427"/>
      <c r="B90" s="408"/>
      <c r="C90" s="413"/>
      <c r="D90" s="476"/>
      <c r="E90" s="403"/>
      <c r="F90" s="404"/>
      <c r="H90" s="344"/>
      <c r="K90" s="344"/>
      <c r="N90" s="344"/>
      <c r="Q90" s="344"/>
      <c r="S90" s="344"/>
      <c r="T90" s="144"/>
      <c r="U90" s="144"/>
      <c r="V90" s="144"/>
      <c r="W90" s="144"/>
      <c r="X90" s="192"/>
      <c r="Y90" s="344"/>
      <c r="AB90" s="344"/>
      <c r="AE90" s="344"/>
      <c r="AH90" s="344"/>
      <c r="AY90" s="144"/>
    </row>
    <row r="91" spans="1:51" s="9" customFormat="1" ht="15.75">
      <c r="A91" s="427"/>
      <c r="B91" s="408"/>
      <c r="C91" s="413"/>
      <c r="D91" s="476"/>
      <c r="E91" s="403"/>
      <c r="F91" s="404"/>
      <c r="H91" s="344"/>
      <c r="K91" s="344"/>
      <c r="N91" s="344"/>
      <c r="Q91" s="344"/>
      <c r="S91" s="344"/>
      <c r="T91" s="144"/>
      <c r="U91" s="144"/>
      <c r="V91" s="144"/>
      <c r="W91" s="144"/>
      <c r="X91" s="192"/>
      <c r="Y91" s="344"/>
      <c r="AB91" s="344"/>
      <c r="AE91" s="344"/>
      <c r="AH91" s="344"/>
      <c r="AY91" s="144"/>
    </row>
    <row r="92" spans="1:51" s="9" customFormat="1" ht="15.75">
      <c r="A92" s="427"/>
      <c r="B92" s="408"/>
      <c r="C92" s="413"/>
      <c r="D92" s="476"/>
      <c r="E92" s="403"/>
      <c r="F92" s="404"/>
      <c r="H92" s="344"/>
      <c r="K92" s="344"/>
      <c r="N92" s="344"/>
      <c r="Q92" s="344"/>
      <c r="S92" s="344"/>
      <c r="T92" s="144"/>
      <c r="U92" s="144"/>
      <c r="V92" s="144"/>
      <c r="W92" s="144"/>
      <c r="X92" s="192"/>
      <c r="Y92" s="344"/>
      <c r="AB92" s="344"/>
      <c r="AE92" s="344"/>
      <c r="AH92" s="344"/>
      <c r="AY92" s="144"/>
    </row>
    <row r="93" spans="1:51" s="9" customFormat="1" ht="15.75">
      <c r="A93" s="427"/>
      <c r="B93" s="408"/>
      <c r="C93" s="413"/>
      <c r="D93" s="476"/>
      <c r="E93" s="403"/>
      <c r="F93" s="404"/>
      <c r="H93" s="344"/>
      <c r="K93" s="344"/>
      <c r="N93" s="344"/>
      <c r="Q93" s="344"/>
      <c r="S93" s="344"/>
      <c r="T93" s="144"/>
      <c r="U93" s="144"/>
      <c r="V93" s="144"/>
      <c r="W93" s="144"/>
      <c r="X93" s="192"/>
      <c r="Y93" s="344"/>
      <c r="AB93" s="344"/>
      <c r="AE93" s="344"/>
      <c r="AH93" s="344"/>
      <c r="AY93" s="144"/>
    </row>
    <row r="94" spans="1:51" s="9" customFormat="1" ht="15.75">
      <c r="A94" s="427"/>
      <c r="B94" s="408"/>
      <c r="C94" s="413"/>
      <c r="D94" s="476"/>
      <c r="E94" s="403"/>
      <c r="F94" s="404"/>
      <c r="H94" s="344"/>
      <c r="K94" s="344"/>
      <c r="N94" s="344"/>
      <c r="Q94" s="344"/>
      <c r="S94" s="344"/>
      <c r="T94" s="144"/>
      <c r="U94" s="144"/>
      <c r="V94" s="144"/>
      <c r="W94" s="144"/>
      <c r="X94" s="192"/>
      <c r="Y94" s="344"/>
      <c r="AB94" s="344"/>
      <c r="AE94" s="344"/>
      <c r="AH94" s="344"/>
      <c r="AY94" s="144"/>
    </row>
    <row r="95" spans="1:51" s="9" customFormat="1" ht="15.75">
      <c r="A95" s="427"/>
      <c r="B95" s="408"/>
      <c r="C95" s="413"/>
      <c r="D95" s="476"/>
      <c r="E95" s="403"/>
      <c r="F95" s="404"/>
      <c r="H95" s="344"/>
      <c r="K95" s="344"/>
      <c r="N95" s="344"/>
      <c r="Q95" s="344"/>
      <c r="S95" s="344"/>
      <c r="T95" s="144"/>
      <c r="U95" s="144"/>
      <c r="V95" s="144"/>
      <c r="W95" s="144"/>
      <c r="X95" s="192"/>
      <c r="Y95" s="344"/>
      <c r="AB95" s="344"/>
      <c r="AE95" s="344"/>
      <c r="AH95" s="344"/>
      <c r="AY95" s="144"/>
    </row>
    <row r="96" spans="1:51" s="9" customFormat="1" ht="15.75">
      <c r="A96" s="427"/>
      <c r="B96" s="408"/>
      <c r="C96" s="413"/>
      <c r="D96" s="476"/>
      <c r="E96" s="403"/>
      <c r="F96" s="404"/>
      <c r="H96" s="344"/>
      <c r="K96" s="344"/>
      <c r="N96" s="344"/>
      <c r="Q96" s="344"/>
      <c r="S96" s="344"/>
      <c r="T96" s="144"/>
      <c r="U96" s="144"/>
      <c r="V96" s="144"/>
      <c r="W96" s="144"/>
      <c r="X96" s="192"/>
      <c r="Y96" s="344"/>
      <c r="AB96" s="344"/>
      <c r="AE96" s="344"/>
      <c r="AH96" s="344"/>
      <c r="AY96" s="144"/>
    </row>
    <row r="97" spans="1:51" s="9" customFormat="1" ht="15.75">
      <c r="A97" s="427"/>
      <c r="B97" s="408"/>
      <c r="C97" s="413"/>
      <c r="D97" s="476"/>
      <c r="E97" s="403"/>
      <c r="F97" s="404"/>
      <c r="H97" s="344"/>
      <c r="K97" s="344"/>
      <c r="N97" s="344"/>
      <c r="Q97" s="344"/>
      <c r="S97" s="344"/>
      <c r="T97" s="144"/>
      <c r="U97" s="144"/>
      <c r="V97" s="144"/>
      <c r="W97" s="144"/>
      <c r="X97" s="192"/>
      <c r="Y97" s="344"/>
      <c r="AB97" s="344"/>
      <c r="AE97" s="344"/>
      <c r="AH97" s="344"/>
      <c r="AY97" s="144"/>
    </row>
    <row r="98" spans="1:51" s="9" customFormat="1" ht="15.75">
      <c r="A98" s="427"/>
      <c r="B98" s="408"/>
      <c r="C98" s="413"/>
      <c r="D98" s="476"/>
      <c r="E98" s="403"/>
      <c r="F98" s="404"/>
      <c r="H98" s="344"/>
      <c r="K98" s="344"/>
      <c r="N98" s="344"/>
      <c r="Q98" s="344"/>
      <c r="S98" s="344"/>
      <c r="T98" s="144"/>
      <c r="U98" s="144"/>
      <c r="V98" s="144"/>
      <c r="W98" s="144"/>
      <c r="X98" s="192"/>
      <c r="Y98" s="344"/>
      <c r="AB98" s="344"/>
      <c r="AE98" s="344"/>
      <c r="AH98" s="344"/>
      <c r="AY98" s="144"/>
    </row>
    <row r="99" spans="1:51" s="9" customFormat="1" ht="15.75">
      <c r="A99" s="427"/>
      <c r="B99" s="408"/>
      <c r="C99" s="413"/>
      <c r="D99" s="476"/>
      <c r="E99" s="403"/>
      <c r="F99" s="404"/>
      <c r="H99" s="344"/>
      <c r="K99" s="344"/>
      <c r="N99" s="344"/>
      <c r="Q99" s="344"/>
      <c r="S99" s="344"/>
      <c r="T99" s="144"/>
      <c r="U99" s="144"/>
      <c r="V99" s="144"/>
      <c r="W99" s="144"/>
      <c r="X99" s="192"/>
      <c r="Y99" s="344"/>
      <c r="AB99" s="344"/>
      <c r="AE99" s="344"/>
      <c r="AH99" s="344"/>
      <c r="AY99" s="144"/>
    </row>
    <row r="100" spans="1:51" s="9" customFormat="1" ht="15.75">
      <c r="A100" s="427"/>
      <c r="B100" s="408"/>
      <c r="C100" s="413"/>
      <c r="D100" s="476"/>
      <c r="E100" s="403"/>
      <c r="F100" s="404"/>
      <c r="H100" s="344"/>
      <c r="K100" s="344"/>
      <c r="N100" s="344"/>
      <c r="Q100" s="344"/>
      <c r="S100" s="344"/>
      <c r="T100" s="144"/>
      <c r="U100" s="144"/>
      <c r="V100" s="144"/>
      <c r="W100" s="144"/>
      <c r="X100" s="192"/>
      <c r="Y100" s="344"/>
      <c r="AB100" s="344"/>
      <c r="AE100" s="344"/>
      <c r="AH100" s="344"/>
      <c r="AY100" s="144"/>
    </row>
    <row r="101" spans="1:51" s="9" customFormat="1" ht="15.75">
      <c r="A101" s="427"/>
      <c r="B101" s="408"/>
      <c r="C101" s="413"/>
      <c r="D101" s="476"/>
      <c r="E101" s="403"/>
      <c r="F101" s="404"/>
      <c r="H101" s="344"/>
      <c r="K101" s="344"/>
      <c r="N101" s="344"/>
      <c r="Q101" s="344"/>
      <c r="S101" s="344"/>
      <c r="T101" s="144"/>
      <c r="U101" s="144"/>
      <c r="V101" s="144"/>
      <c r="W101" s="144"/>
      <c r="X101" s="192"/>
      <c r="Y101" s="344"/>
      <c r="AB101" s="344"/>
      <c r="AE101" s="344"/>
      <c r="AH101" s="344"/>
      <c r="AY101" s="144"/>
    </row>
    <row r="102" spans="1:51" s="9" customFormat="1" ht="15.75">
      <c r="A102" s="427"/>
      <c r="B102" s="408"/>
      <c r="C102" s="413"/>
      <c r="D102" s="476"/>
      <c r="E102" s="403"/>
      <c r="F102" s="404"/>
      <c r="H102" s="344"/>
      <c r="K102" s="344"/>
      <c r="N102" s="344"/>
      <c r="Q102" s="344"/>
      <c r="S102" s="344"/>
      <c r="T102" s="144"/>
      <c r="U102" s="144"/>
      <c r="V102" s="144"/>
      <c r="W102" s="144"/>
      <c r="X102" s="192"/>
      <c r="Y102" s="344"/>
      <c r="AB102" s="344"/>
      <c r="AE102" s="344"/>
      <c r="AH102" s="344"/>
      <c r="AY102" s="144"/>
    </row>
    <row r="103" spans="1:51" s="9" customFormat="1" ht="15.75">
      <c r="A103" s="427"/>
      <c r="B103" s="408"/>
      <c r="C103" s="413"/>
      <c r="D103" s="476"/>
      <c r="E103" s="403"/>
      <c r="F103" s="404"/>
      <c r="H103" s="344"/>
      <c r="K103" s="344"/>
      <c r="N103" s="344"/>
      <c r="Q103" s="344"/>
      <c r="S103" s="344"/>
      <c r="T103" s="144"/>
      <c r="U103" s="144"/>
      <c r="V103" s="144"/>
      <c r="W103" s="144"/>
      <c r="X103" s="192"/>
      <c r="Y103" s="344"/>
      <c r="AB103" s="344"/>
      <c r="AE103" s="344"/>
      <c r="AH103" s="344"/>
      <c r="AY103" s="144"/>
    </row>
    <row r="104" spans="1:51" s="9" customFormat="1" ht="15.75">
      <c r="A104" s="427"/>
      <c r="B104" s="408"/>
      <c r="C104" s="413"/>
      <c r="D104" s="476"/>
      <c r="E104" s="403"/>
      <c r="F104" s="404"/>
      <c r="H104" s="344"/>
      <c r="K104" s="344"/>
      <c r="N104" s="344"/>
      <c r="Q104" s="344"/>
      <c r="S104" s="344"/>
      <c r="T104" s="144"/>
      <c r="U104" s="144"/>
      <c r="V104" s="144"/>
      <c r="W104" s="144"/>
      <c r="X104" s="192"/>
      <c r="Y104" s="344"/>
      <c r="AB104" s="344"/>
      <c r="AE104" s="344"/>
      <c r="AH104" s="344"/>
      <c r="AY104" s="144"/>
    </row>
    <row r="105" spans="1:51" s="9" customFormat="1" ht="15.75">
      <c r="A105" s="427"/>
      <c r="B105" s="408"/>
      <c r="C105" s="413"/>
      <c r="D105" s="476"/>
      <c r="E105" s="403"/>
      <c r="F105" s="404"/>
      <c r="H105" s="344"/>
      <c r="K105" s="344"/>
      <c r="N105" s="344"/>
      <c r="Q105" s="344"/>
      <c r="S105" s="344"/>
      <c r="T105" s="144"/>
      <c r="U105" s="144"/>
      <c r="V105" s="144"/>
      <c r="W105" s="144"/>
      <c r="X105" s="192"/>
      <c r="Y105" s="344"/>
      <c r="AB105" s="344"/>
      <c r="AE105" s="344"/>
      <c r="AH105" s="344"/>
      <c r="AY105" s="144"/>
    </row>
    <row r="106" spans="1:51" s="9" customFormat="1" ht="15.75">
      <c r="A106" s="427"/>
      <c r="B106" s="408"/>
      <c r="C106" s="413"/>
      <c r="D106" s="476"/>
      <c r="E106" s="403"/>
      <c r="F106" s="404"/>
      <c r="H106" s="344"/>
      <c r="K106" s="344"/>
      <c r="N106" s="344"/>
      <c r="Q106" s="344"/>
      <c r="S106" s="344"/>
      <c r="T106" s="144"/>
      <c r="U106" s="144"/>
      <c r="V106" s="144"/>
      <c r="W106" s="144"/>
      <c r="X106" s="192"/>
      <c r="Y106" s="344"/>
      <c r="AB106" s="344"/>
      <c r="AE106" s="344"/>
      <c r="AH106" s="344"/>
      <c r="AY106" s="144"/>
    </row>
    <row r="107" spans="1:51" s="9" customFormat="1" ht="15.75">
      <c r="A107" s="427"/>
      <c r="B107" s="408"/>
      <c r="C107" s="413"/>
      <c r="D107" s="476"/>
      <c r="E107" s="403"/>
      <c r="F107" s="404"/>
      <c r="H107" s="344"/>
      <c r="K107" s="344"/>
      <c r="N107" s="344"/>
      <c r="Q107" s="344"/>
      <c r="S107" s="344"/>
      <c r="T107" s="144"/>
      <c r="U107" s="144"/>
      <c r="V107" s="144"/>
      <c r="W107" s="144"/>
      <c r="X107" s="192"/>
      <c r="Y107" s="344"/>
      <c r="AB107" s="344"/>
      <c r="AE107" s="344"/>
      <c r="AH107" s="344"/>
      <c r="AY107" s="144"/>
    </row>
    <row r="108" spans="1:51" s="9" customFormat="1" ht="15.75">
      <c r="A108" s="427"/>
      <c r="B108" s="408"/>
      <c r="C108" s="413"/>
      <c r="D108" s="476"/>
      <c r="E108" s="403"/>
      <c r="F108" s="404"/>
      <c r="H108" s="344"/>
      <c r="K108" s="344"/>
      <c r="N108" s="344"/>
      <c r="Q108" s="344"/>
      <c r="S108" s="344"/>
      <c r="T108" s="144"/>
      <c r="U108" s="144"/>
      <c r="V108" s="144"/>
      <c r="W108" s="144"/>
      <c r="X108" s="192"/>
      <c r="Y108" s="344"/>
      <c r="AB108" s="344"/>
      <c r="AE108" s="344"/>
      <c r="AH108" s="344"/>
      <c r="AY108" s="144"/>
    </row>
    <row r="109" spans="1:51" s="9" customFormat="1" ht="15.75">
      <c r="A109" s="427"/>
      <c r="B109" s="408"/>
      <c r="C109" s="413"/>
      <c r="D109" s="476"/>
      <c r="E109" s="403"/>
      <c r="F109" s="404"/>
      <c r="H109" s="344"/>
      <c r="K109" s="344"/>
      <c r="N109" s="344"/>
      <c r="Q109" s="344"/>
      <c r="S109" s="344"/>
      <c r="T109" s="144"/>
      <c r="U109" s="144"/>
      <c r="V109" s="144"/>
      <c r="W109" s="144"/>
      <c r="X109" s="192"/>
      <c r="Y109" s="344"/>
      <c r="AB109" s="344"/>
      <c r="AE109" s="344"/>
      <c r="AH109" s="344"/>
      <c r="AY109" s="144"/>
    </row>
    <row r="110" spans="1:51" s="1" customFormat="1" ht="15.75">
      <c r="A110" s="427"/>
      <c r="B110" s="408"/>
      <c r="C110" s="413"/>
      <c r="D110" s="476"/>
      <c r="E110" s="150"/>
      <c r="F110" s="148"/>
      <c r="H110" s="77"/>
      <c r="K110" s="77"/>
      <c r="N110" s="77"/>
      <c r="Q110" s="77"/>
      <c r="S110" s="77"/>
      <c r="T110" s="95"/>
      <c r="U110" s="95"/>
      <c r="V110" s="95"/>
      <c r="W110" s="95"/>
      <c r="X110" s="192"/>
      <c r="Y110" s="77"/>
      <c r="AB110" s="77"/>
      <c r="AE110" s="77"/>
      <c r="AH110" s="77"/>
      <c r="AY110" s="144"/>
    </row>
    <row r="111" spans="1:51" s="1" customFormat="1" ht="15.75">
      <c r="A111" s="427"/>
      <c r="B111" s="408"/>
      <c r="C111" s="413"/>
      <c r="D111" s="476"/>
      <c r="E111" s="150"/>
      <c r="F111" s="148"/>
      <c r="H111" s="77"/>
      <c r="K111" s="77"/>
      <c r="N111" s="77"/>
      <c r="Q111" s="77"/>
      <c r="S111" s="77"/>
      <c r="T111" s="95"/>
      <c r="U111" s="95"/>
      <c r="V111" s="95"/>
      <c r="W111" s="95"/>
      <c r="X111" s="192"/>
      <c r="Y111" s="77"/>
      <c r="AB111" s="77"/>
      <c r="AE111" s="77"/>
      <c r="AH111" s="77"/>
      <c r="AY111" s="144"/>
    </row>
    <row r="112" spans="1:51" s="1" customFormat="1" ht="15.75">
      <c r="A112" s="427"/>
      <c r="B112" s="408"/>
      <c r="C112" s="413"/>
      <c r="D112" s="476"/>
      <c r="E112" s="150"/>
      <c r="F112" s="148"/>
      <c r="H112" s="77"/>
      <c r="K112" s="77"/>
      <c r="N112" s="77"/>
      <c r="Q112" s="77"/>
      <c r="S112" s="77"/>
      <c r="T112" s="95"/>
      <c r="U112" s="95"/>
      <c r="V112" s="95"/>
      <c r="W112" s="95"/>
      <c r="X112" s="192"/>
      <c r="Y112" s="77"/>
      <c r="AB112" s="77"/>
      <c r="AE112" s="77"/>
      <c r="AH112" s="77"/>
      <c r="AY112" s="144"/>
    </row>
    <row r="113" spans="1:51" s="1" customFormat="1" ht="15.75">
      <c r="A113" s="427"/>
      <c r="B113" s="408"/>
      <c r="C113" s="413"/>
      <c r="D113" s="476"/>
      <c r="E113" s="150"/>
      <c r="F113" s="148"/>
      <c r="H113" s="77"/>
      <c r="K113" s="77"/>
      <c r="N113" s="77"/>
      <c r="Q113" s="77"/>
      <c r="S113" s="77"/>
      <c r="T113" s="95"/>
      <c r="U113" s="95"/>
      <c r="V113" s="95"/>
      <c r="W113" s="95"/>
      <c r="X113" s="192"/>
      <c r="Y113" s="77"/>
      <c r="AB113" s="77"/>
      <c r="AE113" s="77"/>
      <c r="AH113" s="77"/>
      <c r="AY113" s="144"/>
    </row>
    <row r="114" spans="1:51" s="1" customFormat="1" ht="15.75">
      <c r="A114" s="427"/>
      <c r="B114" s="408"/>
      <c r="C114" s="413"/>
      <c r="D114" s="476"/>
      <c r="E114" s="150"/>
      <c r="F114" s="148"/>
      <c r="H114" s="77"/>
      <c r="K114" s="77"/>
      <c r="N114" s="77"/>
      <c r="Q114" s="77"/>
      <c r="S114" s="77"/>
      <c r="T114" s="95"/>
      <c r="U114" s="95"/>
      <c r="V114" s="95"/>
      <c r="W114" s="95"/>
      <c r="X114" s="192"/>
      <c r="Y114" s="77"/>
      <c r="AB114" s="77"/>
      <c r="AE114" s="77"/>
      <c r="AH114" s="77"/>
      <c r="AY114" s="144"/>
    </row>
    <row r="115" spans="1:51" s="1" customFormat="1" ht="15.75">
      <c r="A115" s="427"/>
      <c r="B115" s="408"/>
      <c r="C115" s="413"/>
      <c r="D115" s="476"/>
      <c r="E115" s="150"/>
      <c r="F115" s="148"/>
      <c r="H115" s="77"/>
      <c r="K115" s="77"/>
      <c r="N115" s="77"/>
      <c r="Q115" s="77"/>
      <c r="S115" s="77"/>
      <c r="T115" s="95"/>
      <c r="U115" s="95"/>
      <c r="V115" s="95"/>
      <c r="W115" s="95"/>
      <c r="X115" s="192"/>
      <c r="Y115" s="77"/>
      <c r="AB115" s="77"/>
      <c r="AE115" s="77"/>
      <c r="AH115" s="77"/>
      <c r="AY115" s="144"/>
    </row>
    <row r="116" spans="1:51" s="1" customFormat="1" ht="15.75">
      <c r="A116" s="427"/>
      <c r="B116" s="408"/>
      <c r="C116" s="413"/>
      <c r="D116" s="476"/>
      <c r="E116" s="150"/>
      <c r="F116" s="148"/>
      <c r="H116" s="77"/>
      <c r="K116" s="77"/>
      <c r="N116" s="77"/>
      <c r="Q116" s="77"/>
      <c r="S116" s="77"/>
      <c r="T116" s="95"/>
      <c r="U116" s="95"/>
      <c r="V116" s="95"/>
      <c r="W116" s="95"/>
      <c r="X116" s="192"/>
      <c r="Y116" s="77"/>
      <c r="AB116" s="77"/>
      <c r="AE116" s="77"/>
      <c r="AH116" s="77"/>
      <c r="AY116" s="144"/>
    </row>
    <row r="117" spans="1:51" s="1" customFormat="1" ht="15.75">
      <c r="A117" s="427"/>
      <c r="B117" s="408"/>
      <c r="C117" s="413"/>
      <c r="D117" s="476"/>
      <c r="E117" s="150"/>
      <c r="F117" s="148"/>
      <c r="H117" s="77"/>
      <c r="K117" s="77"/>
      <c r="N117" s="77"/>
      <c r="Q117" s="77"/>
      <c r="S117" s="77"/>
      <c r="T117" s="95"/>
      <c r="U117" s="95"/>
      <c r="V117" s="95"/>
      <c r="W117" s="95"/>
      <c r="X117" s="192"/>
      <c r="Y117" s="77"/>
      <c r="AB117" s="77"/>
      <c r="AE117" s="77"/>
      <c r="AH117" s="77"/>
      <c r="AY117" s="144"/>
    </row>
    <row r="118" spans="1:51" s="1" customFormat="1" ht="15.75">
      <c r="A118" s="427"/>
      <c r="B118" s="408"/>
      <c r="C118" s="413"/>
      <c r="D118" s="476"/>
      <c r="E118" s="150"/>
      <c r="F118" s="148"/>
      <c r="H118" s="77"/>
      <c r="K118" s="77"/>
      <c r="N118" s="77"/>
      <c r="Q118" s="77"/>
      <c r="S118" s="77"/>
      <c r="T118" s="95"/>
      <c r="U118" s="95"/>
      <c r="V118" s="95"/>
      <c r="W118" s="95"/>
      <c r="X118" s="192"/>
      <c r="Y118" s="77"/>
      <c r="AB118" s="77"/>
      <c r="AE118" s="77"/>
      <c r="AH118" s="77"/>
      <c r="AY118" s="144"/>
    </row>
    <row r="119" spans="1:51" s="1" customFormat="1" ht="15.75">
      <c r="A119" s="427"/>
      <c r="B119" s="408"/>
      <c r="C119" s="413"/>
      <c r="D119" s="476"/>
      <c r="E119" s="150"/>
      <c r="F119" s="148"/>
      <c r="H119" s="77"/>
      <c r="K119" s="77"/>
      <c r="N119" s="77"/>
      <c r="Q119" s="77"/>
      <c r="S119" s="77"/>
      <c r="T119" s="95"/>
      <c r="U119" s="95"/>
      <c r="V119" s="95"/>
      <c r="W119" s="95"/>
      <c r="X119" s="192"/>
      <c r="Y119" s="77"/>
      <c r="AB119" s="77"/>
      <c r="AE119" s="77"/>
      <c r="AH119" s="77"/>
      <c r="AY119" s="144"/>
    </row>
    <row r="120" spans="1:51" s="1" customFormat="1" ht="15.75">
      <c r="A120" s="427"/>
      <c r="B120" s="408"/>
      <c r="C120" s="413"/>
      <c r="D120" s="476"/>
      <c r="E120" s="150"/>
      <c r="F120" s="148"/>
      <c r="H120" s="77"/>
      <c r="K120" s="77"/>
      <c r="N120" s="77"/>
      <c r="Q120" s="77"/>
      <c r="S120" s="77"/>
      <c r="T120" s="95"/>
      <c r="U120" s="95"/>
      <c r="V120" s="95"/>
      <c r="W120" s="95"/>
      <c r="X120" s="192"/>
      <c r="Y120" s="77"/>
      <c r="AB120" s="77"/>
      <c r="AE120" s="77"/>
      <c r="AH120" s="77"/>
      <c r="AY120" s="144"/>
    </row>
    <row r="121" spans="1:51" s="1" customFormat="1" ht="15.75">
      <c r="A121" s="427"/>
      <c r="B121" s="408"/>
      <c r="C121" s="413"/>
      <c r="D121" s="476"/>
      <c r="E121" s="150"/>
      <c r="F121" s="148"/>
      <c r="H121" s="77"/>
      <c r="K121" s="77"/>
      <c r="N121" s="77"/>
      <c r="Q121" s="77"/>
      <c r="S121" s="77"/>
      <c r="T121" s="95"/>
      <c r="U121" s="95"/>
      <c r="V121" s="95"/>
      <c r="W121" s="95"/>
      <c r="X121" s="192"/>
      <c r="Y121" s="77"/>
      <c r="AB121" s="77"/>
      <c r="AE121" s="77"/>
      <c r="AH121" s="77"/>
      <c r="AY121" s="144"/>
    </row>
    <row r="122" spans="1:51" s="1" customFormat="1" ht="15.75">
      <c r="A122" s="427"/>
      <c r="B122" s="408"/>
      <c r="C122" s="413"/>
      <c r="D122" s="476"/>
      <c r="E122" s="150"/>
      <c r="F122" s="148"/>
      <c r="H122" s="77"/>
      <c r="K122" s="77"/>
      <c r="N122" s="77"/>
      <c r="Q122" s="77"/>
      <c r="S122" s="77"/>
      <c r="T122" s="95"/>
      <c r="U122" s="95"/>
      <c r="V122" s="95"/>
      <c r="W122" s="95"/>
      <c r="X122" s="192"/>
      <c r="Y122" s="77"/>
      <c r="AB122" s="77"/>
      <c r="AE122" s="77"/>
      <c r="AH122" s="77"/>
      <c r="AY122" s="144"/>
    </row>
    <row r="123" spans="1:51" s="1" customFormat="1" ht="15.75">
      <c r="A123" s="427"/>
      <c r="B123" s="408"/>
      <c r="C123" s="413"/>
      <c r="D123" s="476"/>
      <c r="E123" s="150"/>
      <c r="F123" s="148"/>
      <c r="H123" s="77"/>
      <c r="K123" s="77"/>
      <c r="N123" s="77"/>
      <c r="Q123" s="77"/>
      <c r="S123" s="77"/>
      <c r="T123" s="95"/>
      <c r="U123" s="95"/>
      <c r="V123" s="95"/>
      <c r="W123" s="95"/>
      <c r="X123" s="192"/>
      <c r="Y123" s="77"/>
      <c r="AB123" s="77"/>
      <c r="AE123" s="77"/>
      <c r="AH123" s="77"/>
      <c r="AY123" s="144"/>
    </row>
    <row r="124" spans="1:51" s="1" customFormat="1" ht="15.75">
      <c r="A124" s="427"/>
      <c r="B124" s="408"/>
      <c r="C124" s="413"/>
      <c r="D124" s="476"/>
      <c r="E124" s="150"/>
      <c r="F124" s="148"/>
      <c r="H124" s="77"/>
      <c r="K124" s="77"/>
      <c r="N124" s="77"/>
      <c r="Q124" s="77"/>
      <c r="S124" s="77"/>
      <c r="T124" s="95"/>
      <c r="U124" s="95"/>
      <c r="V124" s="95"/>
      <c r="W124" s="95"/>
      <c r="X124" s="192"/>
      <c r="Y124" s="77"/>
      <c r="AB124" s="77"/>
      <c r="AE124" s="77"/>
      <c r="AH124" s="77"/>
      <c r="AY124" s="144"/>
    </row>
    <row r="125" spans="1:51" s="1" customFormat="1" ht="15.75">
      <c r="A125" s="427"/>
      <c r="B125" s="408"/>
      <c r="C125" s="413"/>
      <c r="D125" s="476"/>
      <c r="E125" s="150"/>
      <c r="F125" s="148"/>
      <c r="H125" s="77"/>
      <c r="K125" s="77"/>
      <c r="N125" s="77"/>
      <c r="Q125" s="77"/>
      <c r="S125" s="77"/>
      <c r="T125" s="95"/>
      <c r="U125" s="95"/>
      <c r="V125" s="95"/>
      <c r="W125" s="95"/>
      <c r="X125" s="192"/>
      <c r="Y125" s="77"/>
      <c r="AB125" s="77"/>
      <c r="AE125" s="77"/>
      <c r="AH125" s="77"/>
      <c r="AY125" s="144"/>
    </row>
    <row r="126" spans="1:51" s="1" customFormat="1" ht="15.75">
      <c r="A126" s="427"/>
      <c r="B126" s="408"/>
      <c r="C126" s="413"/>
      <c r="D126" s="476"/>
      <c r="E126" s="150"/>
      <c r="F126" s="148"/>
      <c r="H126" s="77"/>
      <c r="K126" s="77"/>
      <c r="N126" s="77"/>
      <c r="Q126" s="77"/>
      <c r="S126" s="77"/>
      <c r="T126" s="95"/>
      <c r="U126" s="95"/>
      <c r="V126" s="95"/>
      <c r="W126" s="95"/>
      <c r="X126" s="192"/>
      <c r="Y126" s="77"/>
      <c r="AB126" s="77"/>
      <c r="AE126" s="77"/>
      <c r="AH126" s="77"/>
      <c r="AY126" s="144"/>
    </row>
    <row r="127" spans="1:51" s="1" customFormat="1" ht="15.75">
      <c r="A127" s="427"/>
      <c r="B127" s="408"/>
      <c r="C127" s="413"/>
      <c r="D127" s="476"/>
      <c r="E127" s="150"/>
      <c r="F127" s="148"/>
      <c r="H127" s="77"/>
      <c r="K127" s="77"/>
      <c r="N127" s="77"/>
      <c r="Q127" s="77"/>
      <c r="S127" s="77"/>
      <c r="T127" s="95"/>
      <c r="U127" s="95"/>
      <c r="V127" s="95"/>
      <c r="W127" s="95"/>
      <c r="X127" s="192"/>
      <c r="Y127" s="77"/>
      <c r="AB127" s="77"/>
      <c r="AE127" s="77"/>
      <c r="AH127" s="77"/>
      <c r="AY127" s="144"/>
    </row>
    <row r="128" spans="1:51" s="1" customFormat="1" ht="15.75">
      <c r="A128" s="427"/>
      <c r="B128" s="408"/>
      <c r="C128" s="413"/>
      <c r="D128" s="476"/>
      <c r="E128" s="150"/>
      <c r="F128" s="148"/>
      <c r="H128" s="77"/>
      <c r="K128" s="77"/>
      <c r="N128" s="77"/>
      <c r="Q128" s="77"/>
      <c r="S128" s="77"/>
      <c r="T128" s="95"/>
      <c r="U128" s="95"/>
      <c r="V128" s="95"/>
      <c r="W128" s="95"/>
      <c r="X128" s="192"/>
      <c r="Y128" s="77"/>
      <c r="AB128" s="77"/>
      <c r="AE128" s="77"/>
      <c r="AH128" s="77"/>
      <c r="AY128" s="144"/>
    </row>
    <row r="129" spans="1:51" s="1" customFormat="1" ht="15.75">
      <c r="A129" s="427"/>
      <c r="B129" s="408"/>
      <c r="C129" s="413"/>
      <c r="D129" s="476"/>
      <c r="E129" s="150"/>
      <c r="F129" s="148"/>
      <c r="H129" s="77"/>
      <c r="K129" s="77"/>
      <c r="N129" s="77"/>
      <c r="Q129" s="77"/>
      <c r="S129" s="77"/>
      <c r="T129" s="95"/>
      <c r="U129" s="95"/>
      <c r="V129" s="95"/>
      <c r="W129" s="95"/>
      <c r="X129" s="192"/>
      <c r="Y129" s="77"/>
      <c r="AB129" s="77"/>
      <c r="AE129" s="77"/>
      <c r="AH129" s="77"/>
      <c r="AY129" s="144"/>
    </row>
    <row r="130" spans="1:51" s="1" customFormat="1" ht="15.75">
      <c r="A130" s="427"/>
      <c r="B130" s="408"/>
      <c r="C130" s="413"/>
      <c r="D130" s="476"/>
      <c r="E130" s="150"/>
      <c r="F130" s="148"/>
      <c r="H130" s="77"/>
      <c r="K130" s="77"/>
      <c r="N130" s="77"/>
      <c r="Q130" s="77"/>
      <c r="S130" s="77"/>
      <c r="T130" s="95"/>
      <c r="U130" s="95"/>
      <c r="V130" s="95"/>
      <c r="W130" s="95"/>
      <c r="X130" s="192"/>
      <c r="Y130" s="77"/>
      <c r="AB130" s="77"/>
      <c r="AE130" s="77"/>
      <c r="AH130" s="77"/>
      <c r="AY130" s="144"/>
    </row>
    <row r="131" spans="1:51" s="1" customFormat="1" ht="15.75">
      <c r="A131" s="427"/>
      <c r="B131" s="408"/>
      <c r="C131" s="413"/>
      <c r="D131" s="476"/>
      <c r="E131" s="150"/>
      <c r="F131" s="148"/>
      <c r="H131" s="77"/>
      <c r="K131" s="77"/>
      <c r="N131" s="77"/>
      <c r="Q131" s="77"/>
      <c r="S131" s="77"/>
      <c r="T131" s="95"/>
      <c r="U131" s="95"/>
      <c r="V131" s="95"/>
      <c r="W131" s="95"/>
      <c r="X131" s="192"/>
      <c r="Y131" s="77"/>
      <c r="AB131" s="77"/>
      <c r="AE131" s="77"/>
      <c r="AH131" s="77"/>
      <c r="AY131" s="144"/>
    </row>
    <row r="132" spans="1:51" s="1" customFormat="1" ht="15.75">
      <c r="A132" s="427"/>
      <c r="B132" s="408"/>
      <c r="C132" s="413"/>
      <c r="D132" s="476"/>
      <c r="E132" s="150"/>
      <c r="F132" s="148"/>
      <c r="H132" s="77"/>
      <c r="K132" s="77"/>
      <c r="N132" s="77"/>
      <c r="Q132" s="77"/>
      <c r="S132" s="77"/>
      <c r="T132" s="95"/>
      <c r="U132" s="95"/>
      <c r="V132" s="95"/>
      <c r="W132" s="95"/>
      <c r="X132" s="192"/>
      <c r="Y132" s="77"/>
      <c r="AB132" s="77"/>
      <c r="AE132" s="77"/>
      <c r="AH132" s="77"/>
      <c r="AY132" s="144"/>
    </row>
    <row r="133" spans="1:51" s="1" customFormat="1" ht="15.75">
      <c r="A133" s="427"/>
      <c r="B133" s="408"/>
      <c r="C133" s="413"/>
      <c r="D133" s="476"/>
      <c r="E133" s="150"/>
      <c r="F133" s="148"/>
      <c r="H133" s="77"/>
      <c r="K133" s="77"/>
      <c r="N133" s="77"/>
      <c r="Q133" s="77"/>
      <c r="S133" s="77"/>
      <c r="T133" s="95"/>
      <c r="U133" s="95"/>
      <c r="V133" s="95"/>
      <c r="W133" s="95"/>
      <c r="X133" s="192"/>
      <c r="Y133" s="77"/>
      <c r="AB133" s="77"/>
      <c r="AE133" s="77"/>
      <c r="AH133" s="77"/>
      <c r="AY133" s="144"/>
    </row>
    <row r="134" spans="1:51" s="1" customFormat="1" ht="15.75">
      <c r="A134" s="427"/>
      <c r="B134" s="408"/>
      <c r="C134" s="413"/>
      <c r="D134" s="476"/>
      <c r="E134" s="150"/>
      <c r="F134" s="148"/>
      <c r="H134" s="77"/>
      <c r="K134" s="77"/>
      <c r="N134" s="77"/>
      <c r="Q134" s="77"/>
      <c r="S134" s="77"/>
      <c r="T134" s="95"/>
      <c r="U134" s="95"/>
      <c r="V134" s="95"/>
      <c r="W134" s="95"/>
      <c r="X134" s="192"/>
      <c r="Y134" s="77"/>
      <c r="AB134" s="77"/>
      <c r="AE134" s="77"/>
      <c r="AH134" s="77"/>
      <c r="AY134" s="144"/>
    </row>
    <row r="135" spans="1:51" s="1" customFormat="1" ht="15.75">
      <c r="A135" s="427"/>
      <c r="B135" s="408"/>
      <c r="C135" s="413"/>
      <c r="D135" s="476"/>
      <c r="E135" s="150"/>
      <c r="F135" s="148"/>
      <c r="H135" s="77"/>
      <c r="K135" s="77"/>
      <c r="N135" s="77"/>
      <c r="Q135" s="77"/>
      <c r="S135" s="77"/>
      <c r="T135" s="95"/>
      <c r="U135" s="95"/>
      <c r="V135" s="95"/>
      <c r="W135" s="95"/>
      <c r="X135" s="192"/>
      <c r="Y135" s="77"/>
      <c r="AB135" s="77"/>
      <c r="AE135" s="77"/>
      <c r="AH135" s="77"/>
      <c r="AY135" s="144"/>
    </row>
    <row r="136" spans="1:51" s="1" customFormat="1" ht="15.75">
      <c r="A136" s="427"/>
      <c r="B136" s="408"/>
      <c r="C136" s="413"/>
      <c r="D136" s="476"/>
      <c r="E136" s="150"/>
      <c r="F136" s="148"/>
      <c r="H136" s="77"/>
      <c r="K136" s="77"/>
      <c r="N136" s="77"/>
      <c r="Q136" s="77"/>
      <c r="S136" s="77"/>
      <c r="T136" s="95"/>
      <c r="U136" s="95"/>
      <c r="V136" s="95"/>
      <c r="W136" s="95"/>
      <c r="X136" s="192"/>
      <c r="Y136" s="77"/>
      <c r="AB136" s="77"/>
      <c r="AE136" s="77"/>
      <c r="AH136" s="77"/>
      <c r="AY136" s="144"/>
    </row>
    <row r="137" spans="1:51" s="1" customFormat="1" ht="15.75">
      <c r="A137" s="427"/>
      <c r="B137" s="408"/>
      <c r="C137" s="413"/>
      <c r="D137" s="476"/>
      <c r="E137" s="150"/>
      <c r="F137" s="148"/>
      <c r="H137" s="77"/>
      <c r="K137" s="77"/>
      <c r="N137" s="77"/>
      <c r="Q137" s="77"/>
      <c r="S137" s="77"/>
      <c r="T137" s="95"/>
      <c r="U137" s="95"/>
      <c r="V137" s="95"/>
      <c r="W137" s="95"/>
      <c r="X137" s="192"/>
      <c r="Y137" s="77"/>
      <c r="AB137" s="77"/>
      <c r="AE137" s="77"/>
      <c r="AH137" s="77"/>
      <c r="AY137" s="144"/>
    </row>
    <row r="138" spans="1:51" s="1" customFormat="1" ht="15.75">
      <c r="A138" s="427"/>
      <c r="B138" s="408"/>
      <c r="C138" s="413"/>
      <c r="D138" s="476"/>
      <c r="E138" s="150"/>
      <c r="F138" s="148"/>
      <c r="H138" s="77"/>
      <c r="K138" s="77"/>
      <c r="N138" s="77"/>
      <c r="Q138" s="77"/>
      <c r="S138" s="77"/>
      <c r="T138" s="95"/>
      <c r="U138" s="95"/>
      <c r="V138" s="95"/>
      <c r="W138" s="95"/>
      <c r="X138" s="192"/>
      <c r="Y138" s="77"/>
      <c r="AB138" s="77"/>
      <c r="AE138" s="77"/>
      <c r="AH138" s="77"/>
      <c r="AY138" s="144"/>
    </row>
    <row r="139" spans="1:51" s="1" customFormat="1" ht="15.75">
      <c r="A139" s="427"/>
      <c r="B139" s="408"/>
      <c r="C139" s="413"/>
      <c r="D139" s="476"/>
      <c r="E139" s="150"/>
      <c r="F139" s="148"/>
      <c r="H139" s="77"/>
      <c r="K139" s="77"/>
      <c r="N139" s="77"/>
      <c r="Q139" s="77"/>
      <c r="S139" s="77"/>
      <c r="T139" s="95"/>
      <c r="U139" s="95"/>
      <c r="V139" s="95"/>
      <c r="W139" s="95"/>
      <c r="X139" s="192"/>
      <c r="Y139" s="77"/>
      <c r="AB139" s="77"/>
      <c r="AE139" s="77"/>
      <c r="AH139" s="77"/>
      <c r="AY139" s="144"/>
    </row>
    <row r="140" spans="1:51" s="1" customFormat="1" ht="15.75">
      <c r="A140" s="427"/>
      <c r="B140" s="408"/>
      <c r="C140" s="413"/>
      <c r="D140" s="476"/>
      <c r="E140" s="150"/>
      <c r="F140" s="148"/>
      <c r="H140" s="77"/>
      <c r="K140" s="77"/>
      <c r="N140" s="77"/>
      <c r="Q140" s="77"/>
      <c r="S140" s="77"/>
      <c r="T140" s="95"/>
      <c r="U140" s="95"/>
      <c r="V140" s="95"/>
      <c r="W140" s="95"/>
      <c r="X140" s="192"/>
      <c r="Y140" s="77"/>
      <c r="AB140" s="77"/>
      <c r="AE140" s="77"/>
      <c r="AH140" s="77"/>
      <c r="AY140" s="144"/>
    </row>
    <row r="141" spans="1:51" s="1" customFormat="1" ht="15.75">
      <c r="A141" s="427"/>
      <c r="B141" s="408"/>
      <c r="C141" s="413"/>
      <c r="D141" s="476"/>
      <c r="E141" s="150"/>
      <c r="F141" s="148"/>
      <c r="H141" s="77"/>
      <c r="K141" s="77"/>
      <c r="N141" s="77"/>
      <c r="Q141" s="77"/>
      <c r="S141" s="77"/>
      <c r="T141" s="95"/>
      <c r="U141" s="95"/>
      <c r="V141" s="95"/>
      <c r="W141" s="95"/>
      <c r="X141" s="192"/>
      <c r="Y141" s="77"/>
      <c r="AB141" s="77"/>
      <c r="AE141" s="77"/>
      <c r="AH141" s="77"/>
      <c r="AY141" s="144"/>
    </row>
    <row r="142" spans="1:51" s="1" customFormat="1" ht="15.75">
      <c r="A142" s="427"/>
      <c r="B142" s="408"/>
      <c r="C142" s="413"/>
      <c r="D142" s="476"/>
      <c r="E142" s="150"/>
      <c r="F142" s="148"/>
      <c r="H142" s="77"/>
      <c r="K142" s="77"/>
      <c r="N142" s="77"/>
      <c r="Q142" s="77"/>
      <c r="S142" s="77"/>
      <c r="T142" s="95"/>
      <c r="U142" s="95"/>
      <c r="V142" s="95"/>
      <c r="W142" s="95"/>
      <c r="X142" s="192"/>
      <c r="Y142" s="77"/>
      <c r="AB142" s="77"/>
      <c r="AE142" s="77"/>
      <c r="AH142" s="77"/>
      <c r="AY142" s="144"/>
    </row>
    <row r="143" spans="1:51" s="1" customFormat="1" ht="15.75">
      <c r="A143" s="427"/>
      <c r="B143" s="408"/>
      <c r="C143" s="413"/>
      <c r="D143" s="476"/>
      <c r="E143" s="150"/>
      <c r="F143" s="148"/>
      <c r="H143" s="77"/>
      <c r="K143" s="77"/>
      <c r="N143" s="77"/>
      <c r="Q143" s="77"/>
      <c r="S143" s="77"/>
      <c r="T143" s="95"/>
      <c r="U143" s="95"/>
      <c r="V143" s="95"/>
      <c r="W143" s="95"/>
      <c r="X143" s="192"/>
      <c r="Y143" s="77"/>
      <c r="AB143" s="77"/>
      <c r="AE143" s="77"/>
      <c r="AH143" s="77"/>
      <c r="AY143" s="144"/>
    </row>
    <row r="144" spans="1:51" s="1" customFormat="1" ht="15.75">
      <c r="A144" s="427"/>
      <c r="B144" s="408"/>
      <c r="C144" s="413"/>
      <c r="D144" s="476"/>
      <c r="E144" s="150"/>
      <c r="F144" s="148"/>
      <c r="H144" s="77"/>
      <c r="K144" s="77"/>
      <c r="N144" s="77"/>
      <c r="Q144" s="77"/>
      <c r="S144" s="77"/>
      <c r="T144" s="95"/>
      <c r="U144" s="95"/>
      <c r="V144" s="95"/>
      <c r="W144" s="95"/>
      <c r="X144" s="192"/>
      <c r="Y144" s="77"/>
      <c r="AB144" s="77"/>
      <c r="AE144" s="77"/>
      <c r="AH144" s="77"/>
      <c r="AY144" s="144"/>
    </row>
    <row r="145" spans="1:51" s="1" customFormat="1" ht="15.75">
      <c r="A145" s="427"/>
      <c r="B145" s="408"/>
      <c r="C145" s="413"/>
      <c r="D145" s="476"/>
      <c r="E145" s="150"/>
      <c r="F145" s="148"/>
      <c r="H145" s="77"/>
      <c r="K145" s="77"/>
      <c r="N145" s="77"/>
      <c r="Q145" s="77"/>
      <c r="S145" s="77"/>
      <c r="T145" s="95"/>
      <c r="U145" s="95"/>
      <c r="V145" s="95"/>
      <c r="W145" s="95"/>
      <c r="X145" s="192"/>
      <c r="Y145" s="77"/>
      <c r="AB145" s="77"/>
      <c r="AE145" s="77"/>
      <c r="AH145" s="77"/>
      <c r="AY145" s="144"/>
    </row>
    <row r="146" spans="1:51" s="1" customFormat="1" ht="15.75">
      <c r="A146" s="427"/>
      <c r="B146" s="408"/>
      <c r="C146" s="413"/>
      <c r="D146" s="476"/>
      <c r="E146" s="150"/>
      <c r="F146" s="148"/>
      <c r="H146" s="77"/>
      <c r="K146" s="77"/>
      <c r="N146" s="77"/>
      <c r="Q146" s="77"/>
      <c r="S146" s="77"/>
      <c r="T146" s="95"/>
      <c r="U146" s="95"/>
      <c r="V146" s="95"/>
      <c r="W146" s="95"/>
      <c r="X146" s="192"/>
      <c r="Y146" s="77"/>
      <c r="AB146" s="77"/>
      <c r="AE146" s="77"/>
      <c r="AH146" s="77"/>
      <c r="AY146" s="144"/>
    </row>
    <row r="147" spans="1:51" s="1" customFormat="1" ht="15.75">
      <c r="A147" s="427"/>
      <c r="B147" s="408"/>
      <c r="C147" s="413"/>
      <c r="D147" s="476"/>
      <c r="E147" s="150"/>
      <c r="F147" s="148"/>
      <c r="H147" s="77"/>
      <c r="K147" s="77"/>
      <c r="N147" s="77"/>
      <c r="Q147" s="77"/>
      <c r="S147" s="77"/>
      <c r="T147" s="95"/>
      <c r="U147" s="95"/>
      <c r="V147" s="95"/>
      <c r="W147" s="95"/>
      <c r="X147" s="192"/>
      <c r="Y147" s="77"/>
      <c r="AB147" s="77"/>
      <c r="AE147" s="77"/>
      <c r="AH147" s="77"/>
      <c r="AY147" s="144"/>
    </row>
    <row r="148" spans="1:51" s="1" customFormat="1" ht="15.75">
      <c r="A148" s="427"/>
      <c r="B148" s="408"/>
      <c r="C148" s="413"/>
      <c r="D148" s="476"/>
      <c r="E148" s="150"/>
      <c r="F148" s="148"/>
      <c r="H148" s="77"/>
      <c r="K148" s="77"/>
      <c r="N148" s="77"/>
      <c r="Q148" s="77"/>
      <c r="S148" s="77"/>
      <c r="T148" s="95"/>
      <c r="U148" s="95"/>
      <c r="V148" s="95"/>
      <c r="W148" s="95"/>
      <c r="X148" s="192"/>
      <c r="Y148" s="77"/>
      <c r="AB148" s="77"/>
      <c r="AE148" s="77"/>
      <c r="AH148" s="77"/>
      <c r="AY148" s="144"/>
    </row>
    <row r="149" spans="1:51" s="1" customFormat="1" ht="15.75">
      <c r="A149" s="427"/>
      <c r="B149" s="408"/>
      <c r="C149" s="413"/>
      <c r="D149" s="476"/>
      <c r="E149" s="150"/>
      <c r="F149" s="148"/>
      <c r="H149" s="77"/>
      <c r="K149" s="77"/>
      <c r="N149" s="77"/>
      <c r="Q149" s="77"/>
      <c r="S149" s="77"/>
      <c r="T149" s="95"/>
      <c r="U149" s="95"/>
      <c r="V149" s="95"/>
      <c r="W149" s="95"/>
      <c r="X149" s="192"/>
      <c r="Y149" s="77"/>
      <c r="AB149" s="77"/>
      <c r="AE149" s="77"/>
      <c r="AH149" s="77"/>
      <c r="AY149" s="144"/>
    </row>
    <row r="150" spans="1:51" s="1" customFormat="1" ht="15.75">
      <c r="A150" s="427"/>
      <c r="B150" s="408"/>
      <c r="C150" s="413"/>
      <c r="D150" s="476"/>
      <c r="E150" s="150"/>
      <c r="F150" s="148"/>
      <c r="H150" s="77"/>
      <c r="K150" s="77"/>
      <c r="N150" s="77"/>
      <c r="Q150" s="77"/>
      <c r="S150" s="77"/>
      <c r="T150" s="95"/>
      <c r="U150" s="95"/>
      <c r="V150" s="95"/>
      <c r="W150" s="95"/>
      <c r="X150" s="192"/>
      <c r="Y150" s="77"/>
      <c r="AB150" s="77"/>
      <c r="AE150" s="77"/>
      <c r="AH150" s="77"/>
      <c r="AY150" s="144"/>
    </row>
    <row r="151" spans="1:51" s="1" customFormat="1" ht="15.75">
      <c r="A151" s="427"/>
      <c r="B151" s="408"/>
      <c r="C151" s="413"/>
      <c r="D151" s="476"/>
      <c r="E151" s="150"/>
      <c r="F151" s="148"/>
      <c r="H151" s="77"/>
      <c r="K151" s="77"/>
      <c r="N151" s="77"/>
      <c r="Q151" s="77"/>
      <c r="S151" s="77"/>
      <c r="T151" s="95"/>
      <c r="U151" s="95"/>
      <c r="V151" s="95"/>
      <c r="W151" s="95"/>
      <c r="X151" s="192"/>
      <c r="Y151" s="77"/>
      <c r="AB151" s="77"/>
      <c r="AE151" s="77"/>
      <c r="AH151" s="77"/>
      <c r="AY151" s="144"/>
    </row>
    <row r="152" spans="1:51" s="1" customFormat="1" ht="15.75">
      <c r="A152" s="427"/>
      <c r="B152" s="408"/>
      <c r="C152" s="413"/>
      <c r="D152" s="476"/>
      <c r="E152" s="150"/>
      <c r="F152" s="148"/>
      <c r="H152" s="77"/>
      <c r="K152" s="77"/>
      <c r="N152" s="77"/>
      <c r="Q152" s="77"/>
      <c r="S152" s="77"/>
      <c r="T152" s="95"/>
      <c r="U152" s="95"/>
      <c r="V152" s="95"/>
      <c r="W152" s="95"/>
      <c r="X152" s="192"/>
      <c r="Y152" s="77"/>
      <c r="AB152" s="77"/>
      <c r="AE152" s="77"/>
      <c r="AH152" s="77"/>
      <c r="AY152" s="144"/>
    </row>
    <row r="153" spans="1:51" s="1" customFormat="1" ht="15.75">
      <c r="A153" s="427"/>
      <c r="B153" s="408"/>
      <c r="C153" s="413"/>
      <c r="D153" s="476"/>
      <c r="E153" s="150"/>
      <c r="F153" s="148"/>
      <c r="H153" s="77"/>
      <c r="K153" s="77"/>
      <c r="N153" s="77"/>
      <c r="Q153" s="77"/>
      <c r="S153" s="77"/>
      <c r="T153" s="95"/>
      <c r="U153" s="95"/>
      <c r="V153" s="95"/>
      <c r="W153" s="95"/>
      <c r="X153" s="192"/>
      <c r="Y153" s="77"/>
      <c r="AB153" s="77"/>
      <c r="AE153" s="77"/>
      <c r="AH153" s="77"/>
      <c r="AY153" s="144"/>
    </row>
    <row r="154" spans="1:51" s="1" customFormat="1" ht="15.75">
      <c r="A154" s="427"/>
      <c r="B154" s="408"/>
      <c r="C154" s="413"/>
      <c r="D154" s="476"/>
      <c r="E154" s="150"/>
      <c r="F154" s="148"/>
      <c r="H154" s="77"/>
      <c r="K154" s="77"/>
      <c r="N154" s="77"/>
      <c r="Q154" s="77"/>
      <c r="S154" s="77"/>
      <c r="T154" s="95"/>
      <c r="U154" s="95"/>
      <c r="V154" s="95"/>
      <c r="W154" s="95"/>
      <c r="X154" s="192"/>
      <c r="Y154" s="77"/>
      <c r="AB154" s="77"/>
      <c r="AE154" s="77"/>
      <c r="AH154" s="77"/>
      <c r="AY154" s="144"/>
    </row>
    <row r="155" spans="1:51" s="1" customFormat="1" ht="15.75">
      <c r="A155" s="427"/>
      <c r="B155" s="408"/>
      <c r="C155" s="413"/>
      <c r="D155" s="476"/>
      <c r="E155" s="150"/>
      <c r="F155" s="148"/>
      <c r="H155" s="77"/>
      <c r="K155" s="77"/>
      <c r="N155" s="77"/>
      <c r="Q155" s="77"/>
      <c r="S155" s="77"/>
      <c r="T155" s="95"/>
      <c r="U155" s="95"/>
      <c r="V155" s="95"/>
      <c r="W155" s="95"/>
      <c r="X155" s="192"/>
      <c r="Y155" s="77"/>
      <c r="AB155" s="77"/>
      <c r="AE155" s="77"/>
      <c r="AH155" s="77"/>
      <c r="AY155" s="144"/>
    </row>
    <row r="156" spans="1:51" s="1" customFormat="1" ht="15.75">
      <c r="A156" s="427"/>
      <c r="B156" s="408"/>
      <c r="C156" s="413"/>
      <c r="D156" s="476"/>
      <c r="E156" s="150"/>
      <c r="F156" s="148"/>
      <c r="H156" s="77"/>
      <c r="K156" s="77"/>
      <c r="N156" s="77"/>
      <c r="Q156" s="77"/>
      <c r="S156" s="77"/>
      <c r="T156" s="95"/>
      <c r="U156" s="95"/>
      <c r="V156" s="95"/>
      <c r="W156" s="95"/>
      <c r="X156" s="192"/>
      <c r="Y156" s="77"/>
      <c r="AB156" s="77"/>
      <c r="AE156" s="77"/>
      <c r="AH156" s="77"/>
      <c r="AY156" s="144"/>
    </row>
    <row r="157" spans="1:51" s="1" customFormat="1" ht="15.75">
      <c r="A157" s="427"/>
      <c r="B157" s="408"/>
      <c r="C157" s="413"/>
      <c r="D157" s="476"/>
      <c r="E157" s="150"/>
      <c r="F157" s="148"/>
      <c r="H157" s="77"/>
      <c r="K157" s="77"/>
      <c r="N157" s="77"/>
      <c r="Q157" s="77"/>
      <c r="S157" s="77"/>
      <c r="T157" s="95"/>
      <c r="U157" s="95"/>
      <c r="V157" s="95"/>
      <c r="W157" s="95"/>
      <c r="X157" s="192"/>
      <c r="Y157" s="77"/>
      <c r="AB157" s="77"/>
      <c r="AE157" s="77"/>
      <c r="AH157" s="77"/>
      <c r="AY157" s="144"/>
    </row>
    <row r="158" spans="1:51" s="1" customFormat="1" ht="15.75">
      <c r="A158" s="427"/>
      <c r="B158" s="408"/>
      <c r="C158" s="413"/>
      <c r="D158" s="476"/>
      <c r="E158" s="150"/>
      <c r="F158" s="148"/>
      <c r="H158" s="77"/>
      <c r="K158" s="77"/>
      <c r="N158" s="77"/>
      <c r="Q158" s="77"/>
      <c r="S158" s="77"/>
      <c r="T158" s="95"/>
      <c r="U158" s="95"/>
      <c r="V158" s="95"/>
      <c r="W158" s="95"/>
      <c r="X158" s="192"/>
      <c r="Y158" s="77"/>
      <c r="AB158" s="77"/>
      <c r="AE158" s="77"/>
      <c r="AH158" s="77"/>
      <c r="AY158" s="144"/>
    </row>
    <row r="159" spans="1:51" s="1" customFormat="1" ht="15.75">
      <c r="A159" s="427"/>
      <c r="B159" s="408"/>
      <c r="C159" s="413"/>
      <c r="D159" s="476"/>
      <c r="E159" s="150"/>
      <c r="F159" s="148"/>
      <c r="H159" s="77"/>
      <c r="K159" s="77"/>
      <c r="N159" s="77"/>
      <c r="Q159" s="77"/>
      <c r="S159" s="77"/>
      <c r="T159" s="95"/>
      <c r="U159" s="95"/>
      <c r="V159" s="95"/>
      <c r="W159" s="95"/>
      <c r="X159" s="192"/>
      <c r="Y159" s="77"/>
      <c r="AB159" s="77"/>
      <c r="AE159" s="77"/>
      <c r="AH159" s="77"/>
      <c r="AY159" s="144"/>
    </row>
    <row r="160" spans="1:51" s="1" customFormat="1" ht="15.75">
      <c r="A160" s="427"/>
      <c r="B160" s="408"/>
      <c r="C160" s="413"/>
      <c r="D160" s="476"/>
      <c r="E160" s="150"/>
      <c r="F160" s="148"/>
      <c r="H160" s="77"/>
      <c r="K160" s="77"/>
      <c r="N160" s="77"/>
      <c r="Q160" s="77"/>
      <c r="S160" s="77"/>
      <c r="T160" s="95"/>
      <c r="U160" s="95"/>
      <c r="V160" s="95"/>
      <c r="W160" s="95"/>
      <c r="X160" s="192"/>
      <c r="Y160" s="77"/>
      <c r="AB160" s="77"/>
      <c r="AE160" s="77"/>
      <c r="AH160" s="77"/>
      <c r="AY160" s="144"/>
    </row>
    <row r="161" spans="1:51" s="1" customFormat="1" ht="15.75">
      <c r="A161" s="427"/>
      <c r="B161" s="408"/>
      <c r="C161" s="413"/>
      <c r="D161" s="476"/>
      <c r="E161" s="150"/>
      <c r="F161" s="148"/>
      <c r="H161" s="77"/>
      <c r="K161" s="77"/>
      <c r="N161" s="77"/>
      <c r="Q161" s="77"/>
      <c r="S161" s="77"/>
      <c r="T161" s="95"/>
      <c r="U161" s="95"/>
      <c r="V161" s="95"/>
      <c r="W161" s="95"/>
      <c r="X161" s="192"/>
      <c r="Y161" s="77"/>
      <c r="AB161" s="77"/>
      <c r="AE161" s="77"/>
      <c r="AH161" s="77"/>
      <c r="AY161" s="144"/>
    </row>
    <row r="162" spans="1:51" s="1" customFormat="1" ht="15.75">
      <c r="A162" s="427"/>
      <c r="B162" s="408"/>
      <c r="C162" s="413"/>
      <c r="D162" s="476"/>
      <c r="E162" s="150"/>
      <c r="F162" s="148"/>
      <c r="H162" s="77"/>
      <c r="K162" s="77"/>
      <c r="N162" s="77"/>
      <c r="Q162" s="77"/>
      <c r="S162" s="77"/>
      <c r="T162" s="95"/>
      <c r="U162" s="95"/>
      <c r="V162" s="95"/>
      <c r="W162" s="95"/>
      <c r="X162" s="192"/>
      <c r="Y162" s="77"/>
      <c r="AB162" s="77"/>
      <c r="AE162" s="77"/>
      <c r="AH162" s="77"/>
      <c r="AY162" s="144"/>
    </row>
    <row r="163" spans="1:51" s="1" customFormat="1" ht="15.75">
      <c r="A163" s="427"/>
      <c r="B163" s="408"/>
      <c r="C163" s="413"/>
      <c r="D163" s="476"/>
      <c r="E163" s="150"/>
      <c r="F163" s="148"/>
      <c r="H163" s="77"/>
      <c r="K163" s="77"/>
      <c r="N163" s="77"/>
      <c r="Q163" s="77"/>
      <c r="S163" s="77"/>
      <c r="T163" s="95"/>
      <c r="U163" s="95"/>
      <c r="V163" s="95"/>
      <c r="W163" s="95"/>
      <c r="X163" s="192"/>
      <c r="Y163" s="77"/>
      <c r="AB163" s="77"/>
      <c r="AE163" s="77"/>
      <c r="AH163" s="77"/>
      <c r="AY163" s="144"/>
    </row>
    <row r="164" spans="1:51" s="1" customFormat="1" ht="15.75">
      <c r="A164" s="427"/>
      <c r="B164" s="408"/>
      <c r="C164" s="413"/>
      <c r="D164" s="476"/>
      <c r="E164" s="150"/>
      <c r="F164" s="148"/>
      <c r="H164" s="77"/>
      <c r="K164" s="77"/>
      <c r="N164" s="77"/>
      <c r="Q164" s="77"/>
      <c r="S164" s="77"/>
      <c r="T164" s="95"/>
      <c r="U164" s="95"/>
      <c r="V164" s="95"/>
      <c r="W164" s="95"/>
      <c r="X164" s="192"/>
      <c r="Y164" s="77"/>
      <c r="AB164" s="77"/>
      <c r="AE164" s="77"/>
      <c r="AH164" s="77"/>
      <c r="AY164" s="144"/>
    </row>
    <row r="165" spans="1:51" s="1" customFormat="1" ht="15.75">
      <c r="A165" s="427"/>
      <c r="B165" s="408"/>
      <c r="C165" s="413"/>
      <c r="D165" s="476"/>
      <c r="E165" s="150"/>
      <c r="F165" s="148"/>
      <c r="H165" s="77"/>
      <c r="K165" s="77"/>
      <c r="N165" s="77"/>
      <c r="Q165" s="77"/>
      <c r="S165" s="77"/>
      <c r="T165" s="95"/>
      <c r="U165" s="95"/>
      <c r="V165" s="95"/>
      <c r="W165" s="95"/>
      <c r="X165" s="192"/>
      <c r="Y165" s="77"/>
      <c r="AB165" s="77"/>
      <c r="AE165" s="77"/>
      <c r="AH165" s="77"/>
      <c r="AY165" s="144"/>
    </row>
    <row r="166" spans="1:51" s="1" customFormat="1" ht="15.75">
      <c r="A166" s="427"/>
      <c r="B166" s="408"/>
      <c r="C166" s="413"/>
      <c r="D166" s="476"/>
      <c r="E166" s="150"/>
      <c r="F166" s="148"/>
      <c r="H166" s="77"/>
      <c r="K166" s="77"/>
      <c r="N166" s="77"/>
      <c r="Q166" s="77"/>
      <c r="S166" s="77"/>
      <c r="T166" s="95"/>
      <c r="U166" s="95"/>
      <c r="V166" s="95"/>
      <c r="W166" s="95"/>
      <c r="X166" s="192"/>
      <c r="Y166" s="77"/>
      <c r="AB166" s="77"/>
      <c r="AE166" s="77"/>
      <c r="AH166" s="77"/>
      <c r="AY166" s="144"/>
    </row>
    <row r="167" spans="1:51" s="1" customFormat="1" ht="15.75">
      <c r="A167" s="427"/>
      <c r="B167" s="408"/>
      <c r="C167" s="413"/>
      <c r="D167" s="476"/>
      <c r="E167" s="150"/>
      <c r="F167" s="148"/>
      <c r="H167" s="77"/>
      <c r="K167" s="77"/>
      <c r="N167" s="77"/>
      <c r="Q167" s="77"/>
      <c r="S167" s="77"/>
      <c r="T167" s="95"/>
      <c r="U167" s="95"/>
      <c r="V167" s="95"/>
      <c r="W167" s="95"/>
      <c r="X167" s="192"/>
      <c r="Y167" s="77"/>
      <c r="AB167" s="77"/>
      <c r="AE167" s="77"/>
      <c r="AH167" s="77"/>
      <c r="AY167" s="144"/>
    </row>
    <row r="168" spans="1:51" s="1" customFormat="1" ht="15.75">
      <c r="A168" s="427"/>
      <c r="B168" s="408"/>
      <c r="C168" s="413"/>
      <c r="D168" s="476"/>
      <c r="E168" s="150"/>
      <c r="F168" s="148"/>
      <c r="H168" s="77"/>
      <c r="K168" s="77"/>
      <c r="N168" s="77"/>
      <c r="Q168" s="77"/>
      <c r="S168" s="77"/>
      <c r="T168" s="95"/>
      <c r="U168" s="95"/>
      <c r="V168" s="95"/>
      <c r="W168" s="95"/>
      <c r="X168" s="192"/>
      <c r="Y168" s="77"/>
      <c r="AB168" s="77"/>
      <c r="AE168" s="77"/>
      <c r="AH168" s="77"/>
      <c r="AY168" s="144"/>
    </row>
    <row r="169" spans="1:51" s="1" customFormat="1" ht="15.75">
      <c r="A169" s="427"/>
      <c r="B169" s="408"/>
      <c r="C169" s="413"/>
      <c r="D169" s="476"/>
      <c r="E169" s="150"/>
      <c r="F169" s="148"/>
      <c r="H169" s="77"/>
      <c r="K169" s="77"/>
      <c r="N169" s="77"/>
      <c r="Q169" s="77"/>
      <c r="S169" s="77"/>
      <c r="T169" s="95"/>
      <c r="U169" s="95"/>
      <c r="V169" s="95"/>
      <c r="W169" s="95"/>
      <c r="X169" s="192"/>
      <c r="Y169" s="77"/>
      <c r="AB169" s="77"/>
      <c r="AE169" s="77"/>
      <c r="AH169" s="77"/>
      <c r="AY169" s="144"/>
    </row>
    <row r="170" spans="1:51" s="1" customFormat="1" ht="15.75">
      <c r="A170" s="427"/>
      <c r="B170" s="408"/>
      <c r="C170" s="413"/>
      <c r="D170" s="476"/>
      <c r="E170" s="150"/>
      <c r="F170" s="148"/>
      <c r="H170" s="77"/>
      <c r="K170" s="77"/>
      <c r="N170" s="77"/>
      <c r="Q170" s="77"/>
      <c r="S170" s="77"/>
      <c r="T170" s="95"/>
      <c r="U170" s="95"/>
      <c r="V170" s="95"/>
      <c r="W170" s="95"/>
      <c r="X170" s="192"/>
      <c r="Y170" s="77"/>
      <c r="AB170" s="77"/>
      <c r="AE170" s="77"/>
      <c r="AH170" s="77"/>
      <c r="AY170" s="144"/>
    </row>
    <row r="171" spans="1:51" s="1" customFormat="1" ht="15.75">
      <c r="A171" s="427"/>
      <c r="B171" s="408"/>
      <c r="C171" s="413"/>
      <c r="D171" s="476"/>
      <c r="E171" s="150"/>
      <c r="F171" s="148"/>
      <c r="H171" s="77"/>
      <c r="K171" s="77"/>
      <c r="N171" s="77"/>
      <c r="Q171" s="77"/>
      <c r="S171" s="77"/>
      <c r="T171" s="95"/>
      <c r="U171" s="95"/>
      <c r="V171" s="95"/>
      <c r="W171" s="95"/>
      <c r="X171" s="192"/>
      <c r="Y171" s="77"/>
      <c r="AB171" s="77"/>
      <c r="AE171" s="77"/>
      <c r="AH171" s="77"/>
      <c r="AY171" s="144"/>
    </row>
    <row r="172" spans="1:51" s="1" customFormat="1" ht="15.75">
      <c r="A172" s="427"/>
      <c r="B172" s="408"/>
      <c r="C172" s="413"/>
      <c r="D172" s="476"/>
      <c r="E172" s="150"/>
      <c r="F172" s="148"/>
      <c r="H172" s="77"/>
      <c r="K172" s="77"/>
      <c r="N172" s="77"/>
      <c r="Q172" s="77"/>
      <c r="S172" s="77"/>
      <c r="T172" s="95"/>
      <c r="U172" s="95"/>
      <c r="V172" s="95"/>
      <c r="W172" s="95"/>
      <c r="X172" s="192"/>
      <c r="Y172" s="77"/>
      <c r="AB172" s="77"/>
      <c r="AE172" s="77"/>
      <c r="AH172" s="77"/>
      <c r="AY172" s="144"/>
    </row>
    <row r="173" spans="1:51" s="1" customFormat="1" ht="15.75">
      <c r="A173" s="427"/>
      <c r="B173" s="408"/>
      <c r="C173" s="413"/>
      <c r="D173" s="476"/>
      <c r="E173" s="150"/>
      <c r="F173" s="148"/>
      <c r="H173" s="77"/>
      <c r="K173" s="77"/>
      <c r="N173" s="77"/>
      <c r="Q173" s="77"/>
      <c r="S173" s="77"/>
      <c r="T173" s="95"/>
      <c r="U173" s="95"/>
      <c r="V173" s="95"/>
      <c r="W173" s="95"/>
      <c r="X173" s="192"/>
      <c r="Y173" s="77"/>
      <c r="AB173" s="77"/>
      <c r="AE173" s="77"/>
      <c r="AH173" s="77"/>
      <c r="AY173" s="144"/>
    </row>
    <row r="174" spans="1:51" s="1" customFormat="1" ht="15.75">
      <c r="A174" s="427"/>
      <c r="B174" s="408"/>
      <c r="C174" s="413"/>
      <c r="D174" s="476"/>
      <c r="E174" s="150"/>
      <c r="F174" s="148"/>
      <c r="H174" s="77"/>
      <c r="K174" s="77"/>
      <c r="N174" s="77"/>
      <c r="Q174" s="77"/>
      <c r="S174" s="77"/>
      <c r="T174" s="95"/>
      <c r="U174" s="95"/>
      <c r="V174" s="95"/>
      <c r="W174" s="95"/>
      <c r="X174" s="192"/>
      <c r="Y174" s="77"/>
      <c r="AB174" s="77"/>
      <c r="AE174" s="77"/>
      <c r="AH174" s="77"/>
      <c r="AY174" s="144"/>
    </row>
    <row r="175" spans="1:51" s="1" customFormat="1" ht="15.75">
      <c r="A175" s="427"/>
      <c r="B175" s="408"/>
      <c r="C175" s="413"/>
      <c r="D175" s="476"/>
      <c r="E175" s="150"/>
      <c r="F175" s="148"/>
      <c r="H175" s="77"/>
      <c r="K175" s="77"/>
      <c r="N175" s="77"/>
      <c r="Q175" s="77"/>
      <c r="S175" s="77"/>
      <c r="T175" s="95"/>
      <c r="U175" s="95"/>
      <c r="V175" s="95"/>
      <c r="W175" s="95"/>
      <c r="X175" s="192"/>
      <c r="Y175" s="77"/>
      <c r="AB175" s="77"/>
      <c r="AE175" s="77"/>
      <c r="AH175" s="77"/>
      <c r="AY175" s="144"/>
    </row>
    <row r="176" spans="1:51" s="1" customFormat="1" ht="15.75">
      <c r="A176" s="427"/>
      <c r="B176" s="408"/>
      <c r="C176" s="413"/>
      <c r="D176" s="476"/>
      <c r="E176" s="150"/>
      <c r="F176" s="148"/>
      <c r="H176" s="77"/>
      <c r="K176" s="77"/>
      <c r="N176" s="77"/>
      <c r="Q176" s="77"/>
      <c r="S176" s="77"/>
      <c r="T176" s="95"/>
      <c r="U176" s="95"/>
      <c r="V176" s="95"/>
      <c r="W176" s="95"/>
      <c r="X176" s="192"/>
      <c r="Y176" s="77"/>
      <c r="AB176" s="77"/>
      <c r="AE176" s="77"/>
      <c r="AH176" s="77"/>
      <c r="AY176" s="144"/>
    </row>
    <row r="177" spans="1:51" s="1" customFormat="1" ht="15.75">
      <c r="A177" s="427"/>
      <c r="B177" s="408"/>
      <c r="C177" s="413"/>
      <c r="D177" s="476"/>
      <c r="E177" s="150"/>
      <c r="F177" s="148"/>
      <c r="H177" s="77"/>
      <c r="K177" s="77"/>
      <c r="N177" s="77"/>
      <c r="Q177" s="77"/>
      <c r="S177" s="77"/>
      <c r="T177" s="95"/>
      <c r="U177" s="95"/>
      <c r="V177" s="95"/>
      <c r="W177" s="95"/>
      <c r="X177" s="192"/>
      <c r="Y177" s="77"/>
      <c r="AB177" s="77"/>
      <c r="AE177" s="77"/>
      <c r="AH177" s="77"/>
      <c r="AY177" s="144"/>
    </row>
    <row r="178" spans="1:51" s="1" customFormat="1" ht="15.75">
      <c r="A178" s="427"/>
      <c r="B178" s="408"/>
      <c r="C178" s="413"/>
      <c r="D178" s="476"/>
      <c r="E178" s="150"/>
      <c r="F178" s="148"/>
      <c r="H178" s="77"/>
      <c r="K178" s="77"/>
      <c r="N178" s="77"/>
      <c r="Q178" s="77"/>
      <c r="S178" s="77"/>
      <c r="T178" s="95"/>
      <c r="U178" s="95"/>
      <c r="V178" s="95"/>
      <c r="W178" s="95"/>
      <c r="X178" s="192"/>
      <c r="Y178" s="77"/>
      <c r="AB178" s="77"/>
      <c r="AE178" s="77"/>
      <c r="AH178" s="77"/>
      <c r="AY178" s="144"/>
    </row>
    <row r="179" spans="1:51" s="1" customFormat="1" ht="15.75">
      <c r="A179" s="427"/>
      <c r="B179" s="408"/>
      <c r="C179" s="413"/>
      <c r="D179" s="476"/>
      <c r="E179" s="150"/>
      <c r="F179" s="148"/>
      <c r="H179" s="77"/>
      <c r="K179" s="77"/>
      <c r="N179" s="77"/>
      <c r="Q179" s="77"/>
      <c r="S179" s="77"/>
      <c r="T179" s="95"/>
      <c r="U179" s="95"/>
      <c r="V179" s="95"/>
      <c r="W179" s="95"/>
      <c r="X179" s="192"/>
      <c r="Y179" s="77"/>
      <c r="AB179" s="77"/>
      <c r="AE179" s="77"/>
      <c r="AH179" s="77"/>
      <c r="AY179" s="144"/>
    </row>
    <row r="180" spans="1:51" s="1" customFormat="1" ht="15.75">
      <c r="A180" s="427"/>
      <c r="B180" s="408"/>
      <c r="C180" s="413"/>
      <c r="D180" s="476"/>
      <c r="E180" s="150"/>
      <c r="F180" s="148"/>
      <c r="H180" s="77"/>
      <c r="K180" s="77"/>
      <c r="N180" s="77"/>
      <c r="Q180" s="77"/>
      <c r="S180" s="77"/>
      <c r="T180" s="95"/>
      <c r="U180" s="95"/>
      <c r="V180" s="95"/>
      <c r="W180" s="95"/>
      <c r="X180" s="192"/>
      <c r="Y180" s="77"/>
      <c r="AB180" s="77"/>
      <c r="AE180" s="77"/>
      <c r="AH180" s="77"/>
      <c r="AY180" s="144"/>
    </row>
    <row r="181" spans="1:51" s="1" customFormat="1" ht="15.75">
      <c r="A181" s="427"/>
      <c r="B181" s="408"/>
      <c r="C181" s="413"/>
      <c r="D181" s="476"/>
      <c r="E181" s="150"/>
      <c r="F181" s="148"/>
      <c r="H181" s="77"/>
      <c r="K181" s="77"/>
      <c r="N181" s="77"/>
      <c r="Q181" s="77"/>
      <c r="S181" s="77"/>
      <c r="T181" s="95"/>
      <c r="U181" s="95"/>
      <c r="V181" s="95"/>
      <c r="W181" s="95"/>
      <c r="X181" s="192"/>
      <c r="Y181" s="77"/>
      <c r="AB181" s="77"/>
      <c r="AE181" s="77"/>
      <c r="AH181" s="77"/>
      <c r="AY181" s="144"/>
    </row>
    <row r="182" spans="1:51" s="1" customFormat="1" ht="15.75">
      <c r="A182" s="427"/>
      <c r="B182" s="408"/>
      <c r="C182" s="413"/>
      <c r="D182" s="476"/>
      <c r="E182" s="150"/>
      <c r="F182" s="148"/>
      <c r="H182" s="77"/>
      <c r="K182" s="77"/>
      <c r="N182" s="77"/>
      <c r="Q182" s="77"/>
      <c r="S182" s="77"/>
      <c r="T182" s="95"/>
      <c r="U182" s="95"/>
      <c r="V182" s="95"/>
      <c r="W182" s="95"/>
      <c r="X182" s="192"/>
      <c r="Y182" s="77"/>
      <c r="AB182" s="77"/>
      <c r="AE182" s="77"/>
      <c r="AH182" s="77"/>
      <c r="AY182" s="144"/>
    </row>
    <row r="183" spans="1:51" s="1" customFormat="1" ht="15.75">
      <c r="A183" s="427"/>
      <c r="B183" s="408"/>
      <c r="C183" s="413"/>
      <c r="D183" s="476"/>
      <c r="E183" s="150"/>
      <c r="F183" s="148"/>
      <c r="H183" s="77"/>
      <c r="K183" s="77"/>
      <c r="N183" s="77"/>
      <c r="Q183" s="77"/>
      <c r="S183" s="77"/>
      <c r="T183" s="95"/>
      <c r="U183" s="95"/>
      <c r="V183" s="95"/>
      <c r="W183" s="95"/>
      <c r="X183" s="192"/>
      <c r="Y183" s="77"/>
      <c r="AB183" s="77"/>
      <c r="AE183" s="77"/>
      <c r="AH183" s="77"/>
      <c r="AY183" s="144"/>
    </row>
    <row r="184" spans="1:51" s="1" customFormat="1" ht="15.75">
      <c r="A184" s="427"/>
      <c r="B184" s="408"/>
      <c r="C184" s="413"/>
      <c r="D184" s="476"/>
      <c r="E184" s="150"/>
      <c r="F184" s="148"/>
      <c r="H184" s="77"/>
      <c r="K184" s="77"/>
      <c r="N184" s="77"/>
      <c r="Q184" s="77"/>
      <c r="S184" s="77"/>
      <c r="T184" s="95"/>
      <c r="U184" s="95"/>
      <c r="V184" s="95"/>
      <c r="W184" s="95"/>
      <c r="X184" s="192"/>
      <c r="Y184" s="77"/>
      <c r="AB184" s="77"/>
      <c r="AE184" s="77"/>
      <c r="AH184" s="77"/>
      <c r="AY184" s="144"/>
    </row>
    <row r="185" spans="1:51" s="1" customFormat="1" ht="15.75">
      <c r="A185" s="427"/>
      <c r="B185" s="408"/>
      <c r="C185" s="413"/>
      <c r="D185" s="476"/>
      <c r="E185" s="150"/>
      <c r="F185" s="148"/>
      <c r="H185" s="77"/>
      <c r="K185" s="77"/>
      <c r="N185" s="77"/>
      <c r="Q185" s="77"/>
      <c r="S185" s="77"/>
      <c r="T185" s="95"/>
      <c r="U185" s="95"/>
      <c r="V185" s="95"/>
      <c r="W185" s="95"/>
      <c r="X185" s="192"/>
      <c r="Y185" s="77"/>
      <c r="AB185" s="77"/>
      <c r="AE185" s="77"/>
      <c r="AH185" s="77"/>
      <c r="AY185" s="144"/>
    </row>
    <row r="186" spans="1:51" s="1" customFormat="1" ht="15.75">
      <c r="A186" s="427"/>
      <c r="B186" s="408"/>
      <c r="C186" s="413"/>
      <c r="D186" s="476"/>
      <c r="E186" s="150"/>
      <c r="F186" s="148"/>
      <c r="H186" s="77"/>
      <c r="K186" s="77"/>
      <c r="N186" s="77"/>
      <c r="Q186" s="77"/>
      <c r="S186" s="77"/>
      <c r="T186" s="95"/>
      <c r="U186" s="95"/>
      <c r="V186" s="95"/>
      <c r="W186" s="95"/>
      <c r="X186" s="192"/>
      <c r="Y186" s="77"/>
      <c r="AB186" s="77"/>
      <c r="AE186" s="77"/>
      <c r="AH186" s="77"/>
      <c r="AY186" s="144"/>
    </row>
    <row r="187" spans="1:51" s="1" customFormat="1" ht="15.75">
      <c r="A187" s="427"/>
      <c r="B187" s="408"/>
      <c r="C187" s="413"/>
      <c r="D187" s="476"/>
      <c r="E187" s="150"/>
      <c r="F187" s="148"/>
      <c r="H187" s="77"/>
      <c r="K187" s="77"/>
      <c r="N187" s="77"/>
      <c r="Q187" s="77"/>
      <c r="S187" s="77"/>
      <c r="T187" s="95"/>
      <c r="U187" s="95"/>
      <c r="V187" s="95"/>
      <c r="W187" s="95"/>
      <c r="X187" s="192"/>
      <c r="Y187" s="77"/>
      <c r="AB187" s="77"/>
      <c r="AE187" s="77"/>
      <c r="AH187" s="77"/>
      <c r="AY187" s="144"/>
    </row>
    <row r="188" spans="1:51" s="1" customFormat="1" ht="15.75">
      <c r="A188" s="427"/>
      <c r="B188" s="408"/>
      <c r="C188" s="413"/>
      <c r="D188" s="476"/>
      <c r="E188" s="150"/>
      <c r="F188" s="148"/>
      <c r="H188" s="77"/>
      <c r="K188" s="77"/>
      <c r="N188" s="77"/>
      <c r="Q188" s="77"/>
      <c r="S188" s="77"/>
      <c r="T188" s="95"/>
      <c r="U188" s="95"/>
      <c r="V188" s="95"/>
      <c r="W188" s="95"/>
      <c r="X188" s="192"/>
      <c r="Y188" s="77"/>
      <c r="AB188" s="77"/>
      <c r="AE188" s="77"/>
      <c r="AH188" s="77"/>
      <c r="AY188" s="144"/>
    </row>
    <row r="189" spans="1:51" s="1" customFormat="1" ht="15.75">
      <c r="A189" s="427"/>
      <c r="B189" s="408"/>
      <c r="C189" s="413"/>
      <c r="D189" s="476"/>
      <c r="E189" s="150"/>
      <c r="F189" s="148"/>
      <c r="H189" s="77"/>
      <c r="K189" s="77"/>
      <c r="N189" s="77"/>
      <c r="Q189" s="77"/>
      <c r="S189" s="77"/>
      <c r="T189" s="95"/>
      <c r="U189" s="95"/>
      <c r="V189" s="95"/>
      <c r="W189" s="95"/>
      <c r="X189" s="192"/>
      <c r="Y189" s="77"/>
      <c r="AB189" s="77"/>
      <c r="AE189" s="77"/>
      <c r="AH189" s="77"/>
      <c r="AY189" s="144"/>
    </row>
    <row r="190" spans="1:51" s="1" customFormat="1" ht="15.75">
      <c r="A190" s="427"/>
      <c r="B190" s="408"/>
      <c r="C190" s="413"/>
      <c r="D190" s="476"/>
      <c r="E190" s="150"/>
      <c r="F190" s="148"/>
      <c r="H190" s="77"/>
      <c r="K190" s="77"/>
      <c r="N190" s="77"/>
      <c r="Q190" s="77"/>
      <c r="S190" s="77"/>
      <c r="T190" s="95"/>
      <c r="U190" s="95"/>
      <c r="V190" s="95"/>
      <c r="W190" s="95"/>
      <c r="X190" s="192"/>
      <c r="Y190" s="77"/>
      <c r="AB190" s="77"/>
      <c r="AE190" s="77"/>
      <c r="AH190" s="77"/>
      <c r="AY190" s="144"/>
    </row>
    <row r="191" spans="1:51" s="1" customFormat="1" ht="15.75">
      <c r="A191" s="427"/>
      <c r="B191" s="408"/>
      <c r="C191" s="413"/>
      <c r="D191" s="476"/>
      <c r="E191" s="150"/>
      <c r="F191" s="148"/>
      <c r="H191" s="77"/>
      <c r="K191" s="77"/>
      <c r="N191" s="77"/>
      <c r="Q191" s="77"/>
      <c r="S191" s="77"/>
      <c r="T191" s="95"/>
      <c r="U191" s="95"/>
      <c r="V191" s="95"/>
      <c r="W191" s="95"/>
      <c r="X191" s="192"/>
      <c r="Y191" s="77"/>
      <c r="AB191" s="77"/>
      <c r="AE191" s="77"/>
      <c r="AH191" s="77"/>
      <c r="AY191" s="144"/>
    </row>
    <row r="192" spans="1:51" s="1" customFormat="1" ht="15.75">
      <c r="A192" s="427"/>
      <c r="B192" s="408"/>
      <c r="C192" s="413"/>
      <c r="D192" s="476"/>
      <c r="E192" s="150"/>
      <c r="F192" s="148"/>
      <c r="H192" s="77"/>
      <c r="K192" s="77"/>
      <c r="N192" s="77"/>
      <c r="Q192" s="77"/>
      <c r="S192" s="77"/>
      <c r="T192" s="95"/>
      <c r="U192" s="95"/>
      <c r="V192" s="95"/>
      <c r="W192" s="95"/>
      <c r="X192" s="192"/>
      <c r="Y192" s="77"/>
      <c r="AB192" s="77"/>
      <c r="AE192" s="77"/>
      <c r="AH192" s="77"/>
      <c r="AY192" s="144"/>
    </row>
    <row r="193" spans="1:51" s="1" customFormat="1" ht="15.75">
      <c r="A193" s="427"/>
      <c r="B193" s="408"/>
      <c r="C193" s="413"/>
      <c r="D193" s="476"/>
      <c r="E193" s="150"/>
      <c r="F193" s="148"/>
      <c r="H193" s="77"/>
      <c r="K193" s="77"/>
      <c r="N193" s="77"/>
      <c r="Q193" s="77"/>
      <c r="S193" s="77"/>
      <c r="T193" s="95"/>
      <c r="U193" s="95"/>
      <c r="V193" s="95"/>
      <c r="W193" s="95"/>
      <c r="X193" s="192"/>
      <c r="Y193" s="77"/>
      <c r="AB193" s="77"/>
      <c r="AE193" s="77"/>
      <c r="AH193" s="77"/>
      <c r="AY193" s="144"/>
    </row>
    <row r="194" spans="1:51" s="1" customFormat="1" ht="15.75">
      <c r="A194" s="427"/>
      <c r="B194" s="408"/>
      <c r="C194" s="413"/>
      <c r="D194" s="476"/>
      <c r="E194" s="150"/>
      <c r="F194" s="148"/>
      <c r="H194" s="77"/>
      <c r="K194" s="77"/>
      <c r="N194" s="77"/>
      <c r="Q194" s="77"/>
      <c r="S194" s="77"/>
      <c r="T194" s="95"/>
      <c r="U194" s="95"/>
      <c r="V194" s="95"/>
      <c r="W194" s="95"/>
      <c r="X194" s="192"/>
      <c r="Y194" s="77"/>
      <c r="AB194" s="77"/>
      <c r="AE194" s="77"/>
      <c r="AH194" s="77"/>
      <c r="AY194" s="144"/>
    </row>
    <row r="195" spans="1:51" s="1" customFormat="1" ht="15.75">
      <c r="A195" s="427"/>
      <c r="B195" s="408"/>
      <c r="C195" s="413"/>
      <c r="D195" s="476"/>
      <c r="E195" s="150"/>
      <c r="F195" s="148"/>
      <c r="H195" s="77"/>
      <c r="K195" s="77"/>
      <c r="N195" s="77"/>
      <c r="Q195" s="77"/>
      <c r="S195" s="77"/>
      <c r="T195" s="95"/>
      <c r="U195" s="95"/>
      <c r="V195" s="95"/>
      <c r="W195" s="95"/>
      <c r="X195" s="192"/>
      <c r="Y195" s="77"/>
      <c r="AB195" s="77"/>
      <c r="AE195" s="77"/>
      <c r="AH195" s="77"/>
      <c r="AY195" s="144"/>
    </row>
    <row r="196" spans="1:51" s="1" customFormat="1" ht="15.75">
      <c r="A196" s="427"/>
      <c r="B196" s="408"/>
      <c r="C196" s="413"/>
      <c r="D196" s="476"/>
      <c r="E196" s="150"/>
      <c r="F196" s="148"/>
      <c r="H196" s="77"/>
      <c r="K196" s="77"/>
      <c r="N196" s="77"/>
      <c r="Q196" s="77"/>
      <c r="S196" s="77"/>
      <c r="T196" s="95"/>
      <c r="U196" s="95"/>
      <c r="V196" s="95"/>
      <c r="W196" s="95"/>
      <c r="X196" s="192"/>
      <c r="Y196" s="77"/>
      <c r="AB196" s="77"/>
      <c r="AE196" s="77"/>
      <c r="AH196" s="77"/>
      <c r="AY196" s="144"/>
    </row>
    <row r="197" spans="1:51" s="1" customFormat="1" ht="15.75">
      <c r="A197" s="427"/>
      <c r="B197" s="408"/>
      <c r="C197" s="413"/>
      <c r="D197" s="476"/>
      <c r="E197" s="150"/>
      <c r="F197" s="148"/>
      <c r="H197" s="77"/>
      <c r="K197" s="77"/>
      <c r="N197" s="77"/>
      <c r="Q197" s="77"/>
      <c r="S197" s="77"/>
      <c r="T197" s="95"/>
      <c r="U197" s="95"/>
      <c r="V197" s="95"/>
      <c r="W197" s="95"/>
      <c r="X197" s="192"/>
      <c r="Y197" s="77"/>
      <c r="AB197" s="77"/>
      <c r="AE197" s="77"/>
      <c r="AH197" s="77"/>
      <c r="AY197" s="144"/>
    </row>
    <row r="198" spans="1:51" s="1" customFormat="1" ht="15.75">
      <c r="A198" s="427"/>
      <c r="B198" s="408"/>
      <c r="C198" s="413"/>
      <c r="D198" s="476"/>
      <c r="E198" s="150"/>
      <c r="F198" s="148"/>
      <c r="H198" s="77"/>
      <c r="K198" s="77"/>
      <c r="N198" s="77"/>
      <c r="Q198" s="77"/>
      <c r="S198" s="77"/>
      <c r="T198" s="95"/>
      <c r="U198" s="95"/>
      <c r="V198" s="95"/>
      <c r="W198" s="95"/>
      <c r="X198" s="192"/>
      <c r="Y198" s="77"/>
      <c r="AB198" s="77"/>
      <c r="AE198" s="77"/>
      <c r="AH198" s="77"/>
      <c r="AY198" s="144"/>
    </row>
    <row r="199" spans="1:51" s="1" customFormat="1" ht="15.75">
      <c r="A199" s="427"/>
      <c r="B199" s="408"/>
      <c r="C199" s="413"/>
      <c r="D199" s="476"/>
      <c r="E199" s="150"/>
      <c r="F199" s="148"/>
      <c r="H199" s="77"/>
      <c r="K199" s="77"/>
      <c r="N199" s="77"/>
      <c r="Q199" s="77"/>
      <c r="S199" s="77"/>
      <c r="T199" s="95"/>
      <c r="U199" s="95"/>
      <c r="V199" s="95"/>
      <c r="W199" s="95"/>
      <c r="X199" s="192"/>
      <c r="Y199" s="77"/>
      <c r="AB199" s="77"/>
      <c r="AE199" s="77"/>
      <c r="AH199" s="77"/>
      <c r="AY199" s="144"/>
    </row>
    <row r="200" spans="1:51" s="1" customFormat="1" ht="15.75">
      <c r="A200" s="427"/>
      <c r="B200" s="408"/>
      <c r="C200" s="413"/>
      <c r="D200" s="476"/>
      <c r="E200" s="150"/>
      <c r="F200" s="148"/>
      <c r="H200" s="77"/>
      <c r="K200" s="77"/>
      <c r="N200" s="77"/>
      <c r="Q200" s="77"/>
      <c r="S200" s="77"/>
      <c r="T200" s="95"/>
      <c r="U200" s="95"/>
      <c r="V200" s="95"/>
      <c r="W200" s="95"/>
      <c r="X200" s="192"/>
      <c r="Y200" s="77"/>
      <c r="AB200" s="77"/>
      <c r="AE200" s="77"/>
      <c r="AH200" s="77"/>
      <c r="AY200" s="144"/>
    </row>
    <row r="201" spans="1:51" s="1" customFormat="1" ht="15.75">
      <c r="A201" s="427"/>
      <c r="B201" s="408"/>
      <c r="C201" s="413"/>
      <c r="D201" s="476"/>
      <c r="E201" s="150"/>
      <c r="F201" s="148"/>
      <c r="H201" s="77"/>
      <c r="K201" s="77"/>
      <c r="N201" s="77"/>
      <c r="Q201" s="77"/>
      <c r="S201" s="77"/>
      <c r="T201" s="95"/>
      <c r="U201" s="95"/>
      <c r="V201" s="95"/>
      <c r="W201" s="95"/>
      <c r="X201" s="192"/>
      <c r="Y201" s="77"/>
      <c r="AB201" s="77"/>
      <c r="AE201" s="77"/>
      <c r="AH201" s="77"/>
      <c r="AY201" s="144"/>
    </row>
    <row r="202" spans="1:51" s="1" customFormat="1" ht="15.75">
      <c r="A202" s="427"/>
      <c r="B202" s="408"/>
      <c r="C202" s="413"/>
      <c r="D202" s="476"/>
      <c r="E202" s="150"/>
      <c r="F202" s="148"/>
      <c r="H202" s="77"/>
      <c r="K202" s="77"/>
      <c r="N202" s="77"/>
      <c r="Q202" s="77"/>
      <c r="S202" s="77"/>
      <c r="T202" s="95"/>
      <c r="U202" s="95"/>
      <c r="V202" s="95"/>
      <c r="W202" s="95"/>
      <c r="X202" s="192"/>
      <c r="Y202" s="77"/>
      <c r="AB202" s="77"/>
      <c r="AE202" s="77"/>
      <c r="AH202" s="77"/>
      <c r="AY202" s="144"/>
    </row>
    <row r="203" spans="1:51" s="1" customFormat="1" ht="15.75">
      <c r="A203" s="427"/>
      <c r="B203" s="408"/>
      <c r="C203" s="413"/>
      <c r="D203" s="476"/>
      <c r="E203" s="150"/>
      <c r="F203" s="148"/>
      <c r="H203" s="77"/>
      <c r="K203" s="77"/>
      <c r="N203" s="77"/>
      <c r="Q203" s="77"/>
      <c r="S203" s="77"/>
      <c r="T203" s="95"/>
      <c r="U203" s="95"/>
      <c r="V203" s="95"/>
      <c r="W203" s="95"/>
      <c r="X203" s="192"/>
      <c r="Y203" s="77"/>
      <c r="AB203" s="77"/>
      <c r="AE203" s="77"/>
      <c r="AH203" s="77"/>
      <c r="AY203" s="144"/>
    </row>
    <row r="204" spans="1:51" s="1" customFormat="1" ht="15.75">
      <c r="A204" s="427"/>
      <c r="B204" s="408"/>
      <c r="C204" s="413"/>
      <c r="D204" s="476"/>
      <c r="E204" s="150"/>
      <c r="F204" s="148"/>
      <c r="H204" s="77"/>
      <c r="K204" s="77"/>
      <c r="N204" s="77"/>
      <c r="Q204" s="77"/>
      <c r="S204" s="77"/>
      <c r="T204" s="95"/>
      <c r="U204" s="95"/>
      <c r="V204" s="95"/>
      <c r="W204" s="95"/>
      <c r="X204" s="192"/>
      <c r="Y204" s="77"/>
      <c r="AB204" s="77"/>
      <c r="AE204" s="77"/>
      <c r="AH204" s="77"/>
      <c r="AY204" s="144"/>
    </row>
    <row r="205" spans="1:51" s="1" customFormat="1" ht="15.75">
      <c r="A205" s="427"/>
      <c r="B205" s="408"/>
      <c r="C205" s="413"/>
      <c r="D205" s="476"/>
      <c r="E205" s="150"/>
      <c r="F205" s="148"/>
      <c r="H205" s="77"/>
      <c r="K205" s="77"/>
      <c r="N205" s="77"/>
      <c r="Q205" s="77"/>
      <c r="S205" s="77"/>
      <c r="T205" s="95"/>
      <c r="U205" s="95"/>
      <c r="V205" s="95"/>
      <c r="W205" s="95"/>
      <c r="X205" s="192"/>
      <c r="Y205" s="77"/>
      <c r="AB205" s="77"/>
      <c r="AE205" s="77"/>
      <c r="AH205" s="77"/>
      <c r="AY205" s="144"/>
    </row>
    <row r="206" spans="1:51" s="1" customFormat="1" ht="15.75">
      <c r="A206" s="427"/>
      <c r="B206" s="408"/>
      <c r="C206" s="413"/>
      <c r="D206" s="476"/>
      <c r="E206" s="150"/>
      <c r="F206" s="148"/>
      <c r="H206" s="77"/>
      <c r="K206" s="77"/>
      <c r="N206" s="77"/>
      <c r="Q206" s="77"/>
      <c r="S206" s="77"/>
      <c r="T206" s="95"/>
      <c r="U206" s="95"/>
      <c r="V206" s="95"/>
      <c r="W206" s="95"/>
      <c r="X206" s="192"/>
      <c r="Y206" s="77"/>
      <c r="AB206" s="77"/>
      <c r="AE206" s="77"/>
      <c r="AH206" s="77"/>
      <c r="AY206" s="144"/>
    </row>
    <row r="207" spans="1:51" s="1" customFormat="1" ht="15.75">
      <c r="A207" s="427"/>
      <c r="B207" s="408"/>
      <c r="C207" s="413"/>
      <c r="D207" s="476"/>
      <c r="E207" s="150"/>
      <c r="F207" s="148"/>
      <c r="H207" s="77"/>
      <c r="K207" s="77"/>
      <c r="N207" s="77"/>
      <c r="Q207" s="77"/>
      <c r="S207" s="77"/>
      <c r="T207" s="95"/>
      <c r="U207" s="95"/>
      <c r="V207" s="95"/>
      <c r="W207" s="95"/>
      <c r="X207" s="192"/>
      <c r="Y207" s="77"/>
      <c r="AB207" s="77"/>
      <c r="AE207" s="77"/>
      <c r="AH207" s="77"/>
      <c r="AY207" s="144"/>
    </row>
    <row r="208" spans="1:51" s="1" customFormat="1" ht="15.75">
      <c r="A208" s="427"/>
      <c r="B208" s="408"/>
      <c r="C208" s="413"/>
      <c r="D208" s="476"/>
      <c r="E208" s="150"/>
      <c r="F208" s="148"/>
      <c r="H208" s="77"/>
      <c r="K208" s="77"/>
      <c r="N208" s="77"/>
      <c r="Q208" s="77"/>
      <c r="S208" s="77"/>
      <c r="T208" s="95"/>
      <c r="U208" s="95"/>
      <c r="V208" s="95"/>
      <c r="W208" s="95"/>
      <c r="X208" s="192"/>
      <c r="Y208" s="77"/>
      <c r="AB208" s="77"/>
      <c r="AE208" s="77"/>
      <c r="AH208" s="77"/>
      <c r="AY208" s="144"/>
    </row>
    <row r="209" spans="1:51" s="1" customFormat="1" ht="15.75">
      <c r="A209" s="427"/>
      <c r="B209" s="408"/>
      <c r="C209" s="413"/>
      <c r="D209" s="476"/>
      <c r="E209" s="150"/>
      <c r="F209" s="148"/>
      <c r="H209" s="77"/>
      <c r="K209" s="77"/>
      <c r="N209" s="77"/>
      <c r="Q209" s="77"/>
      <c r="S209" s="77"/>
      <c r="T209" s="95"/>
      <c r="U209" s="95"/>
      <c r="V209" s="95"/>
      <c r="W209" s="95"/>
      <c r="X209" s="192"/>
      <c r="Y209" s="77"/>
      <c r="AB209" s="77"/>
      <c r="AE209" s="77"/>
      <c r="AH209" s="77"/>
      <c r="AY209" s="144"/>
    </row>
    <row r="210" spans="1:51" s="1" customFormat="1" ht="15.75">
      <c r="A210" s="427"/>
      <c r="B210" s="408"/>
      <c r="C210" s="413"/>
      <c r="D210" s="476"/>
      <c r="E210" s="150"/>
      <c r="F210" s="148"/>
      <c r="H210" s="77"/>
      <c r="K210" s="77"/>
      <c r="N210" s="77"/>
      <c r="Q210" s="77"/>
      <c r="S210" s="77"/>
      <c r="T210" s="95"/>
      <c r="U210" s="95"/>
      <c r="V210" s="95"/>
      <c r="W210" s="95"/>
      <c r="X210" s="192"/>
      <c r="Y210" s="77"/>
      <c r="AB210" s="77"/>
      <c r="AE210" s="77"/>
      <c r="AH210" s="77"/>
      <c r="AY210" s="144"/>
    </row>
    <row r="211" spans="1:51" s="1" customFormat="1" ht="15.75">
      <c r="A211" s="427"/>
      <c r="B211" s="408"/>
      <c r="C211" s="413"/>
      <c r="D211" s="476"/>
      <c r="E211" s="150"/>
      <c r="F211" s="148"/>
      <c r="H211" s="77"/>
      <c r="K211" s="77"/>
      <c r="N211" s="77"/>
      <c r="Q211" s="77"/>
      <c r="S211" s="77"/>
      <c r="T211" s="95"/>
      <c r="U211" s="95"/>
      <c r="V211" s="95"/>
      <c r="W211" s="95"/>
      <c r="X211" s="192"/>
      <c r="Y211" s="77"/>
      <c r="AB211" s="77"/>
      <c r="AE211" s="77"/>
      <c r="AH211" s="77"/>
      <c r="AY211" s="144"/>
    </row>
    <row r="212" spans="1:51" s="1" customFormat="1" ht="15.75">
      <c r="A212" s="427"/>
      <c r="B212" s="408"/>
      <c r="C212" s="413"/>
      <c r="D212" s="476"/>
      <c r="E212" s="150"/>
      <c r="F212" s="148"/>
      <c r="H212" s="77"/>
      <c r="K212" s="77"/>
      <c r="N212" s="77"/>
      <c r="Q212" s="77"/>
      <c r="S212" s="77"/>
      <c r="T212" s="95"/>
      <c r="U212" s="95"/>
      <c r="V212" s="95"/>
      <c r="W212" s="95"/>
      <c r="X212" s="192"/>
      <c r="Y212" s="77"/>
      <c r="AB212" s="77"/>
      <c r="AE212" s="77"/>
      <c r="AH212" s="77"/>
      <c r="AY212" s="144"/>
    </row>
    <row r="213" spans="1:51" s="1" customFormat="1" ht="15.75">
      <c r="A213" s="427"/>
      <c r="B213" s="408"/>
      <c r="C213" s="413"/>
      <c r="D213" s="476"/>
      <c r="E213" s="150"/>
      <c r="F213" s="148"/>
      <c r="H213" s="77"/>
      <c r="K213" s="77"/>
      <c r="N213" s="77"/>
      <c r="Q213" s="77"/>
      <c r="S213" s="77"/>
      <c r="T213" s="95"/>
      <c r="U213" s="95"/>
      <c r="V213" s="95"/>
      <c r="W213" s="95"/>
      <c r="X213" s="192"/>
      <c r="Y213" s="77"/>
      <c r="AB213" s="77"/>
      <c r="AE213" s="77"/>
      <c r="AH213" s="77"/>
      <c r="AY213" s="144"/>
    </row>
    <row r="214" spans="1:51" s="1" customFormat="1" ht="15.75">
      <c r="A214" s="427"/>
      <c r="B214" s="408"/>
      <c r="C214" s="413"/>
      <c r="D214" s="476"/>
      <c r="E214" s="150"/>
      <c r="F214" s="148"/>
      <c r="H214" s="77"/>
      <c r="K214" s="77"/>
      <c r="N214" s="77"/>
      <c r="Q214" s="77"/>
      <c r="S214" s="77"/>
      <c r="T214" s="95"/>
      <c r="U214" s="95"/>
      <c r="V214" s="95"/>
      <c r="W214" s="95"/>
      <c r="X214" s="192"/>
      <c r="Y214" s="77"/>
      <c r="AB214" s="77"/>
      <c r="AE214" s="77"/>
      <c r="AH214" s="77"/>
      <c r="AY214" s="144"/>
    </row>
    <row r="215" spans="1:51" s="1" customFormat="1" ht="15.75">
      <c r="A215" s="427"/>
      <c r="B215" s="408"/>
      <c r="C215" s="413"/>
      <c r="D215" s="476"/>
      <c r="E215" s="150"/>
      <c r="F215" s="148"/>
      <c r="H215" s="77"/>
      <c r="K215" s="77"/>
      <c r="N215" s="77"/>
      <c r="Q215" s="77"/>
      <c r="S215" s="77"/>
      <c r="T215" s="95"/>
      <c r="U215" s="95"/>
      <c r="V215" s="95"/>
      <c r="W215" s="95"/>
      <c r="X215" s="192"/>
      <c r="Y215" s="77"/>
      <c r="AB215" s="77"/>
      <c r="AE215" s="77"/>
      <c r="AH215" s="77"/>
      <c r="AY215" s="144"/>
    </row>
    <row r="216" spans="1:51" s="1" customFormat="1" ht="15.75">
      <c r="A216" s="427"/>
      <c r="B216" s="408"/>
      <c r="C216" s="413"/>
      <c r="D216" s="476"/>
      <c r="E216" s="150"/>
      <c r="F216" s="148"/>
      <c r="H216" s="77"/>
      <c r="K216" s="77"/>
      <c r="N216" s="77"/>
      <c r="Q216" s="77"/>
      <c r="S216" s="77"/>
      <c r="T216" s="95"/>
      <c r="U216" s="95"/>
      <c r="V216" s="95"/>
      <c r="W216" s="95"/>
      <c r="X216" s="192"/>
      <c r="Y216" s="77"/>
      <c r="AB216" s="77"/>
      <c r="AE216" s="77"/>
      <c r="AH216" s="77"/>
      <c r="AY216" s="144"/>
    </row>
    <row r="217" spans="1:51" s="1" customFormat="1" ht="15.75">
      <c r="A217" s="427"/>
      <c r="B217" s="408"/>
      <c r="C217" s="413"/>
      <c r="D217" s="476"/>
      <c r="E217" s="150"/>
      <c r="F217" s="148"/>
      <c r="H217" s="77"/>
      <c r="K217" s="77"/>
      <c r="N217" s="77"/>
      <c r="Q217" s="77"/>
      <c r="S217" s="77"/>
      <c r="T217" s="95"/>
      <c r="U217" s="95"/>
      <c r="V217" s="95"/>
      <c r="W217" s="95"/>
      <c r="X217" s="192"/>
      <c r="Y217" s="77"/>
      <c r="AB217" s="77"/>
      <c r="AE217" s="77"/>
      <c r="AH217" s="77"/>
      <c r="AY217" s="144"/>
    </row>
    <row r="218" spans="1:51" s="1" customFormat="1" ht="15.75">
      <c r="A218" s="427"/>
      <c r="B218" s="408"/>
      <c r="C218" s="413"/>
      <c r="D218" s="476"/>
      <c r="E218" s="150"/>
      <c r="F218" s="148"/>
      <c r="H218" s="77"/>
      <c r="K218" s="77"/>
      <c r="N218" s="77"/>
      <c r="Q218" s="77"/>
      <c r="S218" s="77"/>
      <c r="T218" s="95"/>
      <c r="U218" s="95"/>
      <c r="V218" s="95"/>
      <c r="W218" s="95"/>
      <c r="X218" s="192"/>
      <c r="Y218" s="77"/>
      <c r="AB218" s="77"/>
      <c r="AE218" s="77"/>
      <c r="AH218" s="77"/>
      <c r="AY218" s="144"/>
    </row>
    <row r="219" spans="1:51" s="1" customFormat="1" ht="15.75">
      <c r="A219" s="427"/>
      <c r="B219" s="408"/>
      <c r="C219" s="413"/>
      <c r="D219" s="476"/>
      <c r="E219" s="150"/>
      <c r="F219" s="148"/>
      <c r="H219" s="77"/>
      <c r="K219" s="77"/>
      <c r="N219" s="77"/>
      <c r="Q219" s="77"/>
      <c r="S219" s="77"/>
      <c r="T219" s="95"/>
      <c r="U219" s="95"/>
      <c r="V219" s="95"/>
      <c r="W219" s="95"/>
      <c r="X219" s="192"/>
      <c r="Y219" s="77"/>
      <c r="AB219" s="77"/>
      <c r="AE219" s="77"/>
      <c r="AH219" s="77"/>
      <c r="AY219" s="144"/>
    </row>
    <row r="220" spans="1:51" s="1" customFormat="1" ht="15.75">
      <c r="A220" s="427"/>
      <c r="B220" s="408"/>
      <c r="C220" s="413"/>
      <c r="D220" s="476"/>
      <c r="E220" s="150"/>
      <c r="F220" s="148"/>
      <c r="H220" s="77"/>
      <c r="K220" s="77"/>
      <c r="N220" s="77"/>
      <c r="Q220" s="77"/>
      <c r="S220" s="77"/>
      <c r="T220" s="95"/>
      <c r="U220" s="95"/>
      <c r="V220" s="95"/>
      <c r="W220" s="95"/>
      <c r="X220" s="192"/>
      <c r="Y220" s="77"/>
      <c r="AB220" s="77"/>
      <c r="AE220" s="77"/>
      <c r="AH220" s="77"/>
      <c r="AY220" s="144"/>
    </row>
    <row r="221" spans="1:51" s="1" customFormat="1" ht="15.75">
      <c r="A221" s="427"/>
      <c r="B221" s="408"/>
      <c r="C221" s="413"/>
      <c r="D221" s="476"/>
      <c r="E221" s="150"/>
      <c r="F221" s="148"/>
      <c r="H221" s="77"/>
      <c r="K221" s="77"/>
      <c r="N221" s="77"/>
      <c r="Q221" s="77"/>
      <c r="S221" s="77"/>
      <c r="T221" s="95"/>
      <c r="U221" s="95"/>
      <c r="V221" s="95"/>
      <c r="W221" s="95"/>
      <c r="X221" s="192"/>
      <c r="Y221" s="77"/>
      <c r="AB221" s="77"/>
      <c r="AE221" s="77"/>
      <c r="AH221" s="77"/>
      <c r="AY221" s="144"/>
    </row>
    <row r="222" spans="1:51" s="1" customFormat="1" ht="15.75">
      <c r="A222" s="427"/>
      <c r="B222" s="408"/>
      <c r="C222" s="413"/>
      <c r="D222" s="476"/>
      <c r="E222" s="150"/>
      <c r="F222" s="148"/>
      <c r="H222" s="77"/>
      <c r="K222" s="77"/>
      <c r="N222" s="77"/>
      <c r="Q222" s="77"/>
      <c r="S222" s="77"/>
      <c r="T222" s="95"/>
      <c r="U222" s="95"/>
      <c r="V222" s="95"/>
      <c r="W222" s="95"/>
      <c r="X222" s="192"/>
      <c r="Y222" s="77"/>
      <c r="AB222" s="77"/>
      <c r="AE222" s="77"/>
      <c r="AH222" s="77"/>
      <c r="AY222" s="144"/>
    </row>
    <row r="223" spans="1:51" s="1" customFormat="1" ht="15.75">
      <c r="A223" s="427"/>
      <c r="B223" s="408"/>
      <c r="C223" s="413"/>
      <c r="D223" s="476"/>
      <c r="E223" s="150"/>
      <c r="F223" s="148"/>
      <c r="H223" s="77"/>
      <c r="K223" s="77"/>
      <c r="N223" s="77"/>
      <c r="Q223" s="77"/>
      <c r="S223" s="77"/>
      <c r="T223" s="95"/>
      <c r="U223" s="95"/>
      <c r="V223" s="95"/>
      <c r="W223" s="95"/>
      <c r="X223" s="192"/>
      <c r="Y223" s="77"/>
      <c r="AB223" s="77"/>
      <c r="AE223" s="77"/>
      <c r="AH223" s="77"/>
      <c r="AY223" s="144"/>
    </row>
    <row r="224" spans="1:51" s="1" customFormat="1" ht="15.75">
      <c r="A224" s="427"/>
      <c r="B224" s="408"/>
      <c r="C224" s="413"/>
      <c r="D224" s="476"/>
      <c r="E224" s="150"/>
      <c r="F224" s="148"/>
      <c r="H224" s="77"/>
      <c r="K224" s="77"/>
      <c r="N224" s="77"/>
      <c r="Q224" s="77"/>
      <c r="S224" s="77"/>
      <c r="T224" s="95"/>
      <c r="U224" s="95"/>
      <c r="V224" s="95"/>
      <c r="W224" s="95"/>
      <c r="X224" s="192"/>
      <c r="Y224" s="77"/>
      <c r="AB224" s="77"/>
      <c r="AE224" s="77"/>
      <c r="AH224" s="77"/>
      <c r="AY224" s="144"/>
    </row>
    <row r="225" spans="1:51" s="1" customFormat="1" ht="15.75">
      <c r="A225" s="427"/>
      <c r="B225" s="408"/>
      <c r="C225" s="413"/>
      <c r="D225" s="476"/>
      <c r="E225" s="150"/>
      <c r="F225" s="148"/>
      <c r="H225" s="77"/>
      <c r="K225" s="77"/>
      <c r="N225" s="77"/>
      <c r="Q225" s="77"/>
      <c r="S225" s="77"/>
      <c r="T225" s="95"/>
      <c r="U225" s="95"/>
      <c r="V225" s="95"/>
      <c r="W225" s="95"/>
      <c r="X225" s="192"/>
      <c r="Y225" s="77"/>
      <c r="AB225" s="77"/>
      <c r="AE225" s="77"/>
      <c r="AH225" s="77"/>
      <c r="AY225" s="144"/>
    </row>
    <row r="226" spans="1:51" s="1" customFormat="1" ht="15.75">
      <c r="A226" s="427"/>
      <c r="B226" s="408"/>
      <c r="C226" s="413"/>
      <c r="D226" s="476"/>
      <c r="E226" s="150"/>
      <c r="F226" s="148"/>
      <c r="H226" s="77"/>
      <c r="K226" s="77"/>
      <c r="N226" s="77"/>
      <c r="Q226" s="77"/>
      <c r="S226" s="77"/>
      <c r="T226" s="95"/>
      <c r="U226" s="95"/>
      <c r="V226" s="95"/>
      <c r="W226" s="95"/>
      <c r="X226" s="192"/>
      <c r="Y226" s="77"/>
      <c r="AB226" s="77"/>
      <c r="AE226" s="77"/>
      <c r="AH226" s="77"/>
      <c r="AY226" s="144"/>
    </row>
    <row r="227" spans="1:51" s="1" customFormat="1" ht="15.75">
      <c r="A227" s="427"/>
      <c r="B227" s="408"/>
      <c r="C227" s="413"/>
      <c r="D227" s="476"/>
      <c r="E227" s="150"/>
      <c r="F227" s="148"/>
      <c r="H227" s="77"/>
      <c r="K227" s="77"/>
      <c r="N227" s="77"/>
      <c r="Q227" s="77"/>
      <c r="S227" s="77"/>
      <c r="T227" s="95"/>
      <c r="U227" s="95"/>
      <c r="V227" s="95"/>
      <c r="W227" s="95"/>
      <c r="X227" s="192"/>
      <c r="Y227" s="77"/>
      <c r="AB227" s="77"/>
      <c r="AE227" s="77"/>
      <c r="AH227" s="77"/>
      <c r="AY227" s="144"/>
    </row>
    <row r="228" spans="1:51" s="1" customFormat="1" ht="15.75">
      <c r="A228" s="427"/>
      <c r="B228" s="408"/>
      <c r="C228" s="413"/>
      <c r="D228" s="476"/>
      <c r="E228" s="150"/>
      <c r="F228" s="148"/>
      <c r="H228" s="77"/>
      <c r="K228" s="77"/>
      <c r="N228" s="77"/>
      <c r="Q228" s="77"/>
      <c r="S228" s="77"/>
      <c r="T228" s="95"/>
      <c r="U228" s="95"/>
      <c r="V228" s="95"/>
      <c r="W228" s="95"/>
      <c r="X228" s="192"/>
      <c r="Y228" s="77"/>
      <c r="AB228" s="77"/>
      <c r="AE228" s="77"/>
      <c r="AH228" s="77"/>
      <c r="AY228" s="144"/>
    </row>
    <row r="229" spans="1:51" s="1" customFormat="1" ht="15.75">
      <c r="A229" s="427"/>
      <c r="B229" s="408"/>
      <c r="C229" s="413"/>
      <c r="D229" s="476"/>
      <c r="E229" s="150"/>
      <c r="F229" s="148"/>
      <c r="H229" s="77"/>
      <c r="K229" s="77"/>
      <c r="N229" s="77"/>
      <c r="Q229" s="77"/>
      <c r="S229" s="77"/>
      <c r="T229" s="95"/>
      <c r="U229" s="95"/>
      <c r="V229" s="95"/>
      <c r="W229" s="95"/>
      <c r="X229" s="192"/>
      <c r="Y229" s="77"/>
      <c r="AB229" s="77"/>
      <c r="AE229" s="77"/>
      <c r="AH229" s="77"/>
      <c r="AY229" s="144"/>
    </row>
    <row r="230" spans="1:51" s="1" customFormat="1" ht="15.75">
      <c r="A230" s="427"/>
      <c r="B230" s="408"/>
      <c r="C230" s="413"/>
      <c r="D230" s="476"/>
      <c r="E230" s="150"/>
      <c r="F230" s="148"/>
      <c r="H230" s="77"/>
      <c r="K230" s="77"/>
      <c r="N230" s="77"/>
      <c r="Q230" s="77"/>
      <c r="S230" s="77"/>
      <c r="T230" s="95"/>
      <c r="U230" s="95"/>
      <c r="V230" s="95"/>
      <c r="W230" s="95"/>
      <c r="X230" s="192"/>
      <c r="Y230" s="77"/>
      <c r="AB230" s="77"/>
      <c r="AE230" s="77"/>
      <c r="AH230" s="77"/>
      <c r="AY230" s="144"/>
    </row>
    <row r="231" spans="1:51" s="1" customFormat="1" ht="15.75">
      <c r="A231" s="427"/>
      <c r="B231" s="408"/>
      <c r="C231" s="413"/>
      <c r="D231" s="476"/>
      <c r="E231" s="150"/>
      <c r="F231" s="148"/>
      <c r="H231" s="77"/>
      <c r="K231" s="77"/>
      <c r="N231" s="77"/>
      <c r="Q231" s="77"/>
      <c r="S231" s="77"/>
      <c r="T231" s="95"/>
      <c r="U231" s="95"/>
      <c r="V231" s="95"/>
      <c r="W231" s="95"/>
      <c r="X231" s="192"/>
      <c r="Y231" s="77"/>
      <c r="AB231" s="77"/>
      <c r="AE231" s="77"/>
      <c r="AH231" s="77"/>
      <c r="AY231" s="144"/>
    </row>
    <row r="232" spans="1:51" s="1" customFormat="1" ht="15.75">
      <c r="A232" s="427"/>
      <c r="B232" s="408"/>
      <c r="C232" s="413"/>
      <c r="D232" s="476"/>
      <c r="E232" s="150"/>
      <c r="F232" s="148"/>
      <c r="H232" s="77"/>
      <c r="K232" s="77"/>
      <c r="N232" s="77"/>
      <c r="Q232" s="77"/>
      <c r="S232" s="77"/>
      <c r="T232" s="95"/>
      <c r="U232" s="95"/>
      <c r="V232" s="95"/>
      <c r="W232" s="95"/>
      <c r="X232" s="192"/>
      <c r="Y232" s="77"/>
      <c r="AB232" s="77"/>
      <c r="AE232" s="77"/>
      <c r="AH232" s="77"/>
      <c r="AY232" s="144"/>
    </row>
    <row r="233" spans="1:51" s="1" customFormat="1" ht="15.75">
      <c r="A233" s="427"/>
      <c r="B233" s="408"/>
      <c r="C233" s="413"/>
      <c r="D233" s="476"/>
      <c r="E233" s="150"/>
      <c r="F233" s="148"/>
      <c r="H233" s="77"/>
      <c r="K233" s="77"/>
      <c r="N233" s="77"/>
      <c r="Q233" s="77"/>
      <c r="S233" s="77"/>
      <c r="T233" s="95"/>
      <c r="U233" s="95"/>
      <c r="V233" s="95"/>
      <c r="W233" s="95"/>
      <c r="X233" s="192"/>
      <c r="Y233" s="77"/>
      <c r="AB233" s="77"/>
      <c r="AE233" s="77"/>
      <c r="AH233" s="77"/>
      <c r="AY233" s="144"/>
    </row>
    <row r="234" spans="1:51" s="1" customFormat="1" ht="15.75">
      <c r="A234" s="427"/>
      <c r="B234" s="408"/>
      <c r="C234" s="413"/>
      <c r="D234" s="476"/>
      <c r="E234" s="150"/>
      <c r="F234" s="148"/>
      <c r="H234" s="77"/>
      <c r="K234" s="77"/>
      <c r="N234" s="77"/>
      <c r="Q234" s="77"/>
      <c r="S234" s="77"/>
      <c r="T234" s="95"/>
      <c r="U234" s="95"/>
      <c r="V234" s="95"/>
      <c r="W234" s="95"/>
      <c r="X234" s="192"/>
      <c r="Y234" s="77"/>
      <c r="AB234" s="77"/>
      <c r="AE234" s="77"/>
      <c r="AH234" s="77"/>
      <c r="AY234" s="144"/>
    </row>
    <row r="235" spans="1:51" s="1" customFormat="1" ht="15.75">
      <c r="A235" s="427"/>
      <c r="B235" s="408"/>
      <c r="C235" s="413"/>
      <c r="D235" s="476"/>
      <c r="E235" s="150"/>
      <c r="F235" s="148"/>
      <c r="H235" s="77"/>
      <c r="K235" s="77"/>
      <c r="N235" s="77"/>
      <c r="Q235" s="77"/>
      <c r="S235" s="77"/>
      <c r="T235" s="95"/>
      <c r="U235" s="95"/>
      <c r="V235" s="95"/>
      <c r="W235" s="95"/>
      <c r="X235" s="192"/>
      <c r="Y235" s="77"/>
      <c r="AB235" s="77"/>
      <c r="AE235" s="77"/>
      <c r="AH235" s="77"/>
      <c r="AY235" s="144"/>
    </row>
    <row r="236" spans="1:51" s="1" customFormat="1" ht="15.75">
      <c r="A236" s="427"/>
      <c r="B236" s="408"/>
      <c r="C236" s="413"/>
      <c r="D236" s="476"/>
      <c r="E236" s="150"/>
      <c r="F236" s="148"/>
      <c r="H236" s="77"/>
      <c r="K236" s="77"/>
      <c r="N236" s="77"/>
      <c r="Q236" s="77"/>
      <c r="S236" s="77"/>
      <c r="T236" s="95"/>
      <c r="U236" s="95"/>
      <c r="V236" s="95"/>
      <c r="W236" s="95"/>
      <c r="X236" s="192"/>
      <c r="Y236" s="77"/>
      <c r="AB236" s="77"/>
      <c r="AE236" s="77"/>
      <c r="AH236" s="77"/>
      <c r="AY236" s="144"/>
    </row>
    <row r="237" spans="1:51" s="1" customFormat="1" ht="15.75">
      <c r="A237" s="427"/>
      <c r="B237" s="408"/>
      <c r="C237" s="413"/>
      <c r="D237" s="476"/>
      <c r="E237" s="150"/>
      <c r="F237" s="148"/>
      <c r="H237" s="77"/>
      <c r="K237" s="77"/>
      <c r="N237" s="77"/>
      <c r="Q237" s="77"/>
      <c r="S237" s="77"/>
      <c r="T237" s="95"/>
      <c r="U237" s="95"/>
      <c r="V237" s="95"/>
      <c r="W237" s="95"/>
      <c r="X237" s="192"/>
      <c r="Y237" s="77"/>
      <c r="AB237" s="77"/>
      <c r="AE237" s="77"/>
      <c r="AH237" s="77"/>
      <c r="AY237" s="144"/>
    </row>
    <row r="238" spans="1:51" s="1" customFormat="1" ht="15.75">
      <c r="A238" s="427"/>
      <c r="B238" s="408"/>
      <c r="C238" s="413"/>
      <c r="D238" s="476"/>
      <c r="E238" s="150"/>
      <c r="F238" s="148"/>
      <c r="H238" s="77"/>
      <c r="K238" s="77"/>
      <c r="N238" s="77"/>
      <c r="Q238" s="77"/>
      <c r="S238" s="77"/>
      <c r="T238" s="95"/>
      <c r="U238" s="95"/>
      <c r="V238" s="95"/>
      <c r="W238" s="95"/>
      <c r="X238" s="192"/>
      <c r="Y238" s="77"/>
      <c r="AB238" s="77"/>
      <c r="AE238" s="77"/>
      <c r="AH238" s="77"/>
      <c r="AY238" s="144"/>
    </row>
    <row r="239" spans="1:51" s="1" customFormat="1" ht="15.75">
      <c r="A239" s="427"/>
      <c r="B239" s="408"/>
      <c r="C239" s="413"/>
      <c r="D239" s="476"/>
      <c r="E239" s="150"/>
      <c r="F239" s="148"/>
      <c r="H239" s="77"/>
      <c r="K239" s="77"/>
      <c r="N239" s="77"/>
      <c r="Q239" s="77"/>
      <c r="S239" s="77"/>
      <c r="T239" s="95"/>
      <c r="U239" s="95"/>
      <c r="V239" s="95"/>
      <c r="W239" s="95"/>
      <c r="X239" s="192"/>
      <c r="Y239" s="77"/>
      <c r="AB239" s="77"/>
      <c r="AE239" s="77"/>
      <c r="AH239" s="77"/>
      <c r="AY239" s="144"/>
    </row>
    <row r="240" spans="1:51" s="1" customFormat="1" ht="15.75">
      <c r="A240" s="427"/>
      <c r="B240" s="408"/>
      <c r="C240" s="413"/>
      <c r="D240" s="476"/>
      <c r="E240" s="150"/>
      <c r="F240" s="148"/>
      <c r="H240" s="77"/>
      <c r="K240" s="77"/>
      <c r="N240" s="77"/>
      <c r="Q240" s="77"/>
      <c r="S240" s="77"/>
      <c r="T240" s="95"/>
      <c r="U240" s="95"/>
      <c r="V240" s="95"/>
      <c r="W240" s="95"/>
      <c r="X240" s="192"/>
      <c r="Y240" s="77"/>
      <c r="AB240" s="77"/>
      <c r="AE240" s="77"/>
      <c r="AH240" s="77"/>
      <c r="AY240" s="144"/>
    </row>
    <row r="241" spans="1:51" s="1" customFormat="1" ht="15.75">
      <c r="A241" s="427"/>
      <c r="B241" s="408"/>
      <c r="C241" s="413"/>
      <c r="D241" s="476"/>
      <c r="E241" s="150"/>
      <c r="F241" s="148"/>
      <c r="H241" s="77"/>
      <c r="K241" s="77"/>
      <c r="N241" s="77"/>
      <c r="Q241" s="77"/>
      <c r="S241" s="77"/>
      <c r="T241" s="95"/>
      <c r="U241" s="95"/>
      <c r="V241" s="95"/>
      <c r="W241" s="95"/>
      <c r="X241" s="192"/>
      <c r="Y241" s="77"/>
      <c r="AB241" s="77"/>
      <c r="AE241" s="77"/>
      <c r="AH241" s="77"/>
      <c r="AY241" s="144"/>
    </row>
    <row r="242" spans="1:51" s="1" customFormat="1" ht="15.75">
      <c r="A242" s="427"/>
      <c r="B242" s="408"/>
      <c r="C242" s="413"/>
      <c r="D242" s="476"/>
      <c r="E242" s="150"/>
      <c r="F242" s="148"/>
      <c r="H242" s="77"/>
      <c r="K242" s="77"/>
      <c r="N242" s="77"/>
      <c r="Q242" s="77"/>
      <c r="S242" s="77"/>
      <c r="T242" s="95"/>
      <c r="U242" s="95"/>
      <c r="V242" s="95"/>
      <c r="W242" s="95"/>
      <c r="X242" s="192"/>
      <c r="Y242" s="77"/>
      <c r="AB242" s="77"/>
      <c r="AE242" s="77"/>
      <c r="AH242" s="77"/>
      <c r="AY242" s="144"/>
    </row>
    <row r="243" spans="1:51" s="1" customFormat="1" ht="15.75">
      <c r="A243" s="427"/>
      <c r="B243" s="408"/>
      <c r="C243" s="413"/>
      <c r="D243" s="476"/>
      <c r="E243" s="150"/>
      <c r="F243" s="148"/>
      <c r="H243" s="77"/>
      <c r="K243" s="77"/>
      <c r="N243" s="77"/>
      <c r="Q243" s="77"/>
      <c r="S243" s="77"/>
      <c r="T243" s="95"/>
      <c r="U243" s="95"/>
      <c r="V243" s="95"/>
      <c r="W243" s="95"/>
      <c r="X243" s="192"/>
      <c r="Y243" s="77"/>
      <c r="AB243" s="77"/>
      <c r="AE243" s="77"/>
      <c r="AH243" s="77"/>
      <c r="AY243" s="144"/>
    </row>
    <row r="244" spans="1:51" s="1" customFormat="1" ht="15.75">
      <c r="A244" s="427"/>
      <c r="B244" s="408"/>
      <c r="C244" s="413"/>
      <c r="D244" s="476"/>
      <c r="E244" s="150"/>
      <c r="F244" s="148"/>
      <c r="H244" s="77"/>
      <c r="K244" s="77"/>
      <c r="N244" s="77"/>
      <c r="Q244" s="77"/>
      <c r="S244" s="77"/>
      <c r="T244" s="95"/>
      <c r="U244" s="95"/>
      <c r="V244" s="95"/>
      <c r="W244" s="95"/>
      <c r="X244" s="192"/>
      <c r="Y244" s="77"/>
      <c r="AB244" s="77"/>
      <c r="AE244" s="77"/>
      <c r="AH244" s="77"/>
      <c r="AY244" s="144"/>
    </row>
    <row r="245" spans="1:51" s="1" customFormat="1" ht="15.75">
      <c r="A245" s="427"/>
      <c r="B245" s="408"/>
      <c r="C245" s="413"/>
      <c r="D245" s="476"/>
      <c r="E245" s="150"/>
      <c r="F245" s="148"/>
      <c r="H245" s="77"/>
      <c r="K245" s="77"/>
      <c r="N245" s="77"/>
      <c r="Q245" s="77"/>
      <c r="S245" s="77"/>
      <c r="T245" s="95"/>
      <c r="U245" s="95"/>
      <c r="V245" s="95"/>
      <c r="W245" s="95"/>
      <c r="X245" s="192"/>
      <c r="Y245" s="77"/>
      <c r="AB245" s="77"/>
      <c r="AE245" s="77"/>
      <c r="AH245" s="77"/>
      <c r="AY245" s="144"/>
    </row>
    <row r="246" spans="1:51" s="1" customFormat="1" ht="15.75">
      <c r="A246" s="427"/>
      <c r="B246" s="408"/>
      <c r="C246" s="413"/>
      <c r="D246" s="476"/>
      <c r="E246" s="150"/>
      <c r="F246" s="148"/>
      <c r="H246" s="77"/>
      <c r="K246" s="77"/>
      <c r="N246" s="77"/>
      <c r="Q246" s="77"/>
      <c r="S246" s="77"/>
      <c r="T246" s="95"/>
      <c r="U246" s="95"/>
      <c r="V246" s="95"/>
      <c r="W246" s="95"/>
      <c r="X246" s="192"/>
      <c r="Y246" s="77"/>
      <c r="AB246" s="77"/>
      <c r="AE246" s="77"/>
      <c r="AH246" s="77"/>
      <c r="AY246" s="144"/>
    </row>
    <row r="247" spans="1:51" s="1" customFormat="1" ht="15.75">
      <c r="A247" s="427"/>
      <c r="B247" s="408"/>
      <c r="C247" s="413"/>
      <c r="D247" s="476"/>
      <c r="E247" s="150"/>
      <c r="F247" s="148"/>
      <c r="H247" s="77"/>
      <c r="K247" s="77"/>
      <c r="N247" s="77"/>
      <c r="Q247" s="77"/>
      <c r="S247" s="77"/>
      <c r="T247" s="95"/>
      <c r="U247" s="95"/>
      <c r="V247" s="95"/>
      <c r="W247" s="95"/>
      <c r="X247" s="192"/>
      <c r="Y247" s="77"/>
      <c r="AB247" s="77"/>
      <c r="AE247" s="77"/>
      <c r="AH247" s="77"/>
      <c r="AY247" s="144"/>
    </row>
    <row r="248" spans="1:51" s="1" customFormat="1" ht="15.75">
      <c r="A248" s="427"/>
      <c r="B248" s="408"/>
      <c r="C248" s="413"/>
      <c r="D248" s="476"/>
      <c r="E248" s="150"/>
      <c r="F248" s="148"/>
      <c r="H248" s="77"/>
      <c r="K248" s="77"/>
      <c r="N248" s="77"/>
      <c r="Q248" s="77"/>
      <c r="S248" s="77"/>
      <c r="T248" s="95"/>
      <c r="U248" s="95"/>
      <c r="V248" s="95"/>
      <c r="W248" s="95"/>
      <c r="X248" s="192"/>
      <c r="Y248" s="77"/>
      <c r="AB248" s="77"/>
      <c r="AE248" s="77"/>
      <c r="AH248" s="77"/>
      <c r="AY248" s="144"/>
    </row>
    <row r="249" spans="1:51" s="1" customFormat="1" ht="15.75">
      <c r="A249" s="427"/>
      <c r="B249" s="408"/>
      <c r="C249" s="413"/>
      <c r="D249" s="476"/>
      <c r="E249" s="150"/>
      <c r="F249" s="148"/>
      <c r="H249" s="77"/>
      <c r="K249" s="77"/>
      <c r="N249" s="77"/>
      <c r="Q249" s="77"/>
      <c r="S249" s="77"/>
      <c r="T249" s="95"/>
      <c r="U249" s="95"/>
      <c r="V249" s="95"/>
      <c r="W249" s="95"/>
      <c r="X249" s="192"/>
      <c r="Y249" s="77"/>
      <c r="AB249" s="77"/>
      <c r="AE249" s="77"/>
      <c r="AH249" s="77"/>
      <c r="AY249" s="144"/>
    </row>
    <row r="250" spans="1:51" s="1" customFormat="1" ht="15.75">
      <c r="A250" s="427"/>
      <c r="B250" s="408"/>
      <c r="C250" s="413"/>
      <c r="D250" s="476"/>
      <c r="E250" s="150"/>
      <c r="F250" s="148"/>
      <c r="H250" s="77"/>
      <c r="K250" s="77"/>
      <c r="N250" s="77"/>
      <c r="Q250" s="77"/>
      <c r="S250" s="77"/>
      <c r="T250" s="95"/>
      <c r="U250" s="95"/>
      <c r="V250" s="95"/>
      <c r="W250" s="95"/>
      <c r="X250" s="192"/>
      <c r="Y250" s="77"/>
      <c r="AB250" s="77"/>
      <c r="AE250" s="77"/>
      <c r="AH250" s="77"/>
      <c r="AY250" s="144"/>
    </row>
    <row r="251" spans="1:51" s="1" customFormat="1" ht="15.75">
      <c r="A251" s="427"/>
      <c r="B251" s="408"/>
      <c r="C251" s="413"/>
      <c r="D251" s="476"/>
      <c r="E251" s="150"/>
      <c r="F251" s="148"/>
      <c r="H251" s="77"/>
      <c r="K251" s="77"/>
      <c r="N251" s="77"/>
      <c r="Q251" s="77"/>
      <c r="S251" s="77"/>
      <c r="T251" s="95"/>
      <c r="U251" s="95"/>
      <c r="V251" s="95"/>
      <c r="W251" s="95"/>
      <c r="X251" s="192"/>
      <c r="Y251" s="77"/>
      <c r="AB251" s="77"/>
      <c r="AE251" s="77"/>
      <c r="AH251" s="77"/>
      <c r="AY251" s="144"/>
    </row>
    <row r="252" spans="1:51" s="1" customFormat="1" ht="15.75">
      <c r="A252" s="427"/>
      <c r="B252" s="408"/>
      <c r="C252" s="413"/>
      <c r="D252" s="476"/>
      <c r="E252" s="150"/>
      <c r="F252" s="148"/>
      <c r="H252" s="77"/>
      <c r="K252" s="77"/>
      <c r="N252" s="77"/>
      <c r="Q252" s="77"/>
      <c r="S252" s="77"/>
      <c r="T252" s="95"/>
      <c r="U252" s="95"/>
      <c r="V252" s="95"/>
      <c r="W252" s="95"/>
      <c r="X252" s="192"/>
      <c r="Y252" s="77"/>
      <c r="AB252" s="77"/>
      <c r="AE252" s="77"/>
      <c r="AH252" s="77"/>
      <c r="AY252" s="144"/>
    </row>
    <row r="253" spans="1:51" s="1" customFormat="1" ht="15.75">
      <c r="A253" s="427"/>
      <c r="B253" s="408"/>
      <c r="C253" s="413"/>
      <c r="D253" s="476"/>
      <c r="E253" s="150"/>
      <c r="F253" s="148"/>
      <c r="H253" s="77"/>
      <c r="K253" s="77"/>
      <c r="N253" s="77"/>
      <c r="Q253" s="77"/>
      <c r="S253" s="77"/>
      <c r="T253" s="95"/>
      <c r="U253" s="95"/>
      <c r="V253" s="95"/>
      <c r="W253" s="95"/>
      <c r="X253" s="192"/>
      <c r="Y253" s="77"/>
      <c r="AB253" s="77"/>
      <c r="AE253" s="77"/>
      <c r="AH253" s="77"/>
      <c r="AY253" s="144"/>
    </row>
    <row r="254" spans="1:51" s="1" customFormat="1" ht="15.75">
      <c r="A254" s="427"/>
      <c r="B254" s="408"/>
      <c r="C254" s="413"/>
      <c r="D254" s="476"/>
      <c r="E254" s="150"/>
      <c r="F254" s="148"/>
      <c r="H254" s="77"/>
      <c r="K254" s="77"/>
      <c r="N254" s="77"/>
      <c r="Q254" s="77"/>
      <c r="S254" s="77"/>
      <c r="T254" s="95"/>
      <c r="U254" s="95"/>
      <c r="V254" s="95"/>
      <c r="W254" s="95"/>
      <c r="X254" s="192"/>
      <c r="Y254" s="77"/>
      <c r="AB254" s="77"/>
      <c r="AE254" s="77"/>
      <c r="AH254" s="77"/>
      <c r="AY254" s="144"/>
    </row>
    <row r="255" spans="1:51" s="1" customFormat="1" ht="15.75">
      <c r="A255" s="427"/>
      <c r="B255" s="408"/>
      <c r="C255" s="413"/>
      <c r="D255" s="476"/>
      <c r="E255" s="150"/>
      <c r="F255" s="148"/>
      <c r="H255" s="77"/>
      <c r="K255" s="77"/>
      <c r="N255" s="77"/>
      <c r="Q255" s="77"/>
      <c r="S255" s="77"/>
      <c r="T255" s="95"/>
      <c r="U255" s="95"/>
      <c r="V255" s="95"/>
      <c r="W255" s="95"/>
      <c r="X255" s="192"/>
      <c r="Y255" s="77"/>
      <c r="AB255" s="77"/>
      <c r="AE255" s="77"/>
      <c r="AH255" s="77"/>
      <c r="AY255" s="144"/>
    </row>
    <row r="256" spans="1:51" s="1" customFormat="1" ht="15.75">
      <c r="A256" s="427"/>
      <c r="B256" s="408"/>
      <c r="C256" s="413"/>
      <c r="D256" s="476"/>
      <c r="E256" s="150"/>
      <c r="F256" s="148"/>
      <c r="H256" s="77"/>
      <c r="K256" s="77"/>
      <c r="N256" s="77"/>
      <c r="Q256" s="77"/>
      <c r="S256" s="77"/>
      <c r="T256" s="95"/>
      <c r="U256" s="95"/>
      <c r="V256" s="95"/>
      <c r="W256" s="95"/>
      <c r="X256" s="192"/>
      <c r="Y256" s="77"/>
      <c r="AB256" s="77"/>
      <c r="AE256" s="77"/>
      <c r="AH256" s="77"/>
      <c r="AY256" s="144"/>
    </row>
    <row r="257" spans="1:51" s="1" customFormat="1" ht="15.75">
      <c r="A257" s="427"/>
      <c r="B257" s="408"/>
      <c r="C257" s="413"/>
      <c r="D257" s="476"/>
      <c r="E257" s="150"/>
      <c r="F257" s="148"/>
      <c r="H257" s="77"/>
      <c r="K257" s="77"/>
      <c r="N257" s="77"/>
      <c r="Q257" s="77"/>
      <c r="S257" s="77"/>
      <c r="T257" s="95"/>
      <c r="U257" s="95"/>
      <c r="V257" s="95"/>
      <c r="W257" s="95"/>
      <c r="X257" s="192"/>
      <c r="Y257" s="77"/>
      <c r="AB257" s="77"/>
      <c r="AE257" s="77"/>
      <c r="AH257" s="77"/>
      <c r="AY257" s="144"/>
    </row>
    <row r="258" spans="1:51" s="1" customFormat="1" ht="15.75">
      <c r="A258" s="427"/>
      <c r="B258" s="408"/>
      <c r="C258" s="413"/>
      <c r="D258" s="476"/>
      <c r="E258" s="150"/>
      <c r="F258" s="148"/>
      <c r="H258" s="77"/>
      <c r="K258" s="77"/>
      <c r="N258" s="77"/>
      <c r="Q258" s="77"/>
      <c r="S258" s="77"/>
      <c r="T258" s="95"/>
      <c r="U258" s="95"/>
      <c r="V258" s="95"/>
      <c r="W258" s="95"/>
      <c r="X258" s="192"/>
      <c r="Y258" s="77"/>
      <c r="AB258" s="77"/>
      <c r="AE258" s="77"/>
      <c r="AH258" s="77"/>
      <c r="AY258" s="144"/>
    </row>
    <row r="259" spans="1:51" s="1" customFormat="1" ht="15.75">
      <c r="A259" s="427"/>
      <c r="B259" s="408"/>
      <c r="C259" s="413"/>
      <c r="D259" s="476"/>
      <c r="E259" s="150"/>
      <c r="F259" s="148"/>
      <c r="H259" s="77"/>
      <c r="K259" s="77"/>
      <c r="N259" s="77"/>
      <c r="Q259" s="77"/>
      <c r="S259" s="77"/>
      <c r="T259" s="95"/>
      <c r="U259" s="95"/>
      <c r="V259" s="95"/>
      <c r="W259" s="95"/>
      <c r="X259" s="192"/>
      <c r="Y259" s="77"/>
      <c r="AB259" s="77"/>
      <c r="AE259" s="77"/>
      <c r="AH259" s="77"/>
      <c r="AY259" s="144"/>
    </row>
    <row r="260" spans="1:51" s="1" customFormat="1" ht="15.75">
      <c r="A260" s="427"/>
      <c r="B260" s="408"/>
      <c r="C260" s="413"/>
      <c r="D260" s="476"/>
      <c r="E260" s="150"/>
      <c r="F260" s="148"/>
      <c r="H260" s="77"/>
      <c r="K260" s="77"/>
      <c r="N260" s="77"/>
      <c r="Q260" s="77"/>
      <c r="S260" s="77"/>
      <c r="T260" s="95"/>
      <c r="U260" s="95"/>
      <c r="V260" s="95"/>
      <c r="W260" s="95"/>
      <c r="X260" s="192"/>
      <c r="Y260" s="77"/>
      <c r="AB260" s="77"/>
      <c r="AE260" s="77"/>
      <c r="AH260" s="77"/>
      <c r="AY260" s="144"/>
    </row>
    <row r="261" spans="1:51" s="1" customFormat="1" ht="15.75">
      <c r="A261" s="427"/>
      <c r="B261" s="408"/>
      <c r="C261" s="413"/>
      <c r="D261" s="476"/>
      <c r="E261" s="150"/>
      <c r="F261" s="148"/>
      <c r="H261" s="77"/>
      <c r="K261" s="77"/>
      <c r="N261" s="77"/>
      <c r="Q261" s="77"/>
      <c r="S261" s="77"/>
      <c r="T261" s="95"/>
      <c r="U261" s="95"/>
      <c r="V261" s="95"/>
      <c r="W261" s="95"/>
      <c r="X261" s="192"/>
      <c r="Y261" s="77"/>
      <c r="AB261" s="77"/>
      <c r="AE261" s="77"/>
      <c r="AH261" s="77"/>
      <c r="AY261" s="144"/>
    </row>
    <row r="262" spans="1:51" s="1" customFormat="1" ht="15.75">
      <c r="A262" s="427"/>
      <c r="B262" s="408"/>
      <c r="C262" s="413"/>
      <c r="D262" s="476"/>
      <c r="E262" s="150"/>
      <c r="F262" s="148"/>
      <c r="H262" s="77"/>
      <c r="K262" s="77"/>
      <c r="N262" s="77"/>
      <c r="Q262" s="77"/>
      <c r="S262" s="77"/>
      <c r="T262" s="95"/>
      <c r="U262" s="95"/>
      <c r="V262" s="95"/>
      <c r="W262" s="95"/>
      <c r="X262" s="192"/>
      <c r="Y262" s="77"/>
      <c r="AB262" s="77"/>
      <c r="AE262" s="77"/>
      <c r="AH262" s="77"/>
      <c r="AY262" s="144"/>
    </row>
    <row r="263" spans="1:51" s="1" customFormat="1" ht="15.75">
      <c r="A263" s="427"/>
      <c r="B263" s="408"/>
      <c r="C263" s="413"/>
      <c r="D263" s="476"/>
      <c r="E263" s="150"/>
      <c r="F263" s="148"/>
      <c r="H263" s="77"/>
      <c r="K263" s="77"/>
      <c r="N263" s="77"/>
      <c r="Q263" s="77"/>
      <c r="S263" s="77"/>
      <c r="T263" s="95"/>
      <c r="U263" s="95"/>
      <c r="V263" s="95"/>
      <c r="W263" s="95"/>
      <c r="X263" s="192"/>
      <c r="Y263" s="77"/>
      <c r="AB263" s="77"/>
      <c r="AE263" s="77"/>
      <c r="AH263" s="77"/>
      <c r="AY263" s="144"/>
    </row>
    <row r="264" spans="1:51" s="1" customFormat="1" ht="15.75">
      <c r="A264" s="427"/>
      <c r="B264" s="408"/>
      <c r="C264" s="413"/>
      <c r="D264" s="476"/>
      <c r="E264" s="150"/>
      <c r="F264" s="148"/>
      <c r="H264" s="77"/>
      <c r="K264" s="77"/>
      <c r="N264" s="77"/>
      <c r="Q264" s="77"/>
      <c r="S264" s="77"/>
      <c r="T264" s="95"/>
      <c r="U264" s="95"/>
      <c r="V264" s="95"/>
      <c r="W264" s="95"/>
      <c r="X264" s="192"/>
      <c r="Y264" s="77"/>
      <c r="AB264" s="77"/>
      <c r="AE264" s="77"/>
      <c r="AH264" s="77"/>
      <c r="AY264" s="144"/>
    </row>
    <row r="265" spans="1:51" s="1" customFormat="1" ht="15.75">
      <c r="A265" s="427"/>
      <c r="B265" s="408"/>
      <c r="C265" s="413"/>
      <c r="D265" s="476"/>
      <c r="E265" s="150"/>
      <c r="F265" s="148"/>
      <c r="H265" s="77"/>
      <c r="K265" s="77"/>
      <c r="N265" s="77"/>
      <c r="Q265" s="77"/>
      <c r="S265" s="77"/>
      <c r="T265" s="95"/>
      <c r="U265" s="95"/>
      <c r="V265" s="95"/>
      <c r="W265" s="95"/>
      <c r="X265" s="192"/>
      <c r="Y265" s="77"/>
      <c r="AB265" s="77"/>
      <c r="AE265" s="77"/>
      <c r="AH265" s="77"/>
      <c r="AY265" s="144"/>
    </row>
    <row r="266" spans="1:51" s="1" customFormat="1" ht="15.75">
      <c r="A266" s="427"/>
      <c r="B266" s="408"/>
      <c r="C266" s="413"/>
      <c r="D266" s="476"/>
      <c r="E266" s="150"/>
      <c r="F266" s="148"/>
      <c r="H266" s="77"/>
      <c r="K266" s="77"/>
      <c r="N266" s="77"/>
      <c r="Q266" s="77"/>
      <c r="S266" s="77"/>
      <c r="T266" s="95"/>
      <c r="U266" s="95"/>
      <c r="V266" s="95"/>
      <c r="W266" s="95"/>
      <c r="X266" s="192"/>
      <c r="Y266" s="77"/>
      <c r="AB266" s="77"/>
      <c r="AE266" s="77"/>
      <c r="AH266" s="77"/>
      <c r="AY266" s="144"/>
    </row>
    <row r="267" spans="1:51" s="1" customFormat="1" ht="15.75">
      <c r="A267" s="427"/>
      <c r="B267" s="408"/>
      <c r="C267" s="413"/>
      <c r="D267" s="476"/>
      <c r="E267" s="150"/>
      <c r="F267" s="148"/>
      <c r="H267" s="77"/>
      <c r="K267" s="77"/>
      <c r="N267" s="77"/>
      <c r="Q267" s="77"/>
      <c r="S267" s="77"/>
      <c r="T267" s="95"/>
      <c r="U267" s="95"/>
      <c r="V267" s="95"/>
      <c r="W267" s="95"/>
      <c r="X267" s="192"/>
      <c r="Y267" s="77"/>
      <c r="AB267" s="77"/>
      <c r="AE267" s="77"/>
      <c r="AH267" s="77"/>
      <c r="AY267" s="144"/>
    </row>
    <row r="268" spans="1:51" s="1" customFormat="1" ht="15.75">
      <c r="A268" s="427"/>
      <c r="B268" s="408"/>
      <c r="C268" s="413"/>
      <c r="D268" s="476"/>
      <c r="E268" s="150"/>
      <c r="F268" s="148"/>
      <c r="H268" s="77"/>
      <c r="K268" s="77"/>
      <c r="N268" s="77"/>
      <c r="Q268" s="77"/>
      <c r="S268" s="77"/>
      <c r="T268" s="95"/>
      <c r="U268" s="95"/>
      <c r="V268" s="95"/>
      <c r="W268" s="95"/>
      <c r="X268" s="192"/>
      <c r="Y268" s="77"/>
      <c r="AB268" s="77"/>
      <c r="AE268" s="77"/>
      <c r="AH268" s="77"/>
      <c r="AY268" s="144"/>
    </row>
    <row r="269" spans="1:51" s="1" customFormat="1" ht="15.75">
      <c r="A269" s="427"/>
      <c r="B269" s="408"/>
      <c r="C269" s="413"/>
      <c r="D269" s="476"/>
      <c r="E269" s="150"/>
      <c r="F269" s="148"/>
      <c r="H269" s="77"/>
      <c r="K269" s="77"/>
      <c r="N269" s="77"/>
      <c r="Q269" s="77"/>
      <c r="S269" s="77"/>
      <c r="T269" s="95"/>
      <c r="U269" s="95"/>
      <c r="V269" s="95"/>
      <c r="W269" s="95"/>
      <c r="X269" s="192"/>
      <c r="Y269" s="77"/>
      <c r="AB269" s="77"/>
      <c r="AE269" s="77"/>
      <c r="AH269" s="77"/>
      <c r="AY269" s="144"/>
    </row>
    <row r="270" spans="1:51" s="1" customFormat="1" ht="15.75">
      <c r="A270" s="427"/>
      <c r="B270" s="408"/>
      <c r="C270" s="413"/>
      <c r="D270" s="476"/>
      <c r="E270" s="150"/>
      <c r="F270" s="148"/>
      <c r="H270" s="77"/>
      <c r="K270" s="77"/>
      <c r="N270" s="77"/>
      <c r="Q270" s="77"/>
      <c r="S270" s="77"/>
      <c r="T270" s="95"/>
      <c r="U270" s="95"/>
      <c r="V270" s="95"/>
      <c r="W270" s="95"/>
      <c r="X270" s="192"/>
      <c r="Y270" s="77"/>
      <c r="AB270" s="77"/>
      <c r="AE270" s="77"/>
      <c r="AH270" s="77"/>
      <c r="AY270" s="144"/>
    </row>
    <row r="271" spans="1:51" s="1" customFormat="1" ht="15.75">
      <c r="A271" s="427"/>
      <c r="B271" s="408"/>
      <c r="C271" s="413"/>
      <c r="D271" s="476"/>
      <c r="E271" s="150"/>
      <c r="F271" s="148"/>
      <c r="H271" s="77"/>
      <c r="K271" s="77"/>
      <c r="N271" s="77"/>
      <c r="Q271" s="77"/>
      <c r="S271" s="77"/>
      <c r="T271" s="95"/>
      <c r="U271" s="95"/>
      <c r="V271" s="95"/>
      <c r="W271" s="95"/>
      <c r="X271" s="192"/>
      <c r="Y271" s="77"/>
      <c r="AB271" s="77"/>
      <c r="AE271" s="77"/>
      <c r="AH271" s="77"/>
      <c r="AY271" s="144"/>
    </row>
    <row r="272" spans="1:51" s="1" customFormat="1" ht="15.75">
      <c r="A272" s="427"/>
      <c r="B272" s="408"/>
      <c r="C272" s="413"/>
      <c r="D272" s="476"/>
      <c r="E272" s="150"/>
      <c r="F272" s="148"/>
      <c r="H272" s="77"/>
      <c r="K272" s="77"/>
      <c r="N272" s="77"/>
      <c r="Q272" s="77"/>
      <c r="S272" s="77"/>
      <c r="T272" s="95"/>
      <c r="U272" s="95"/>
      <c r="V272" s="95"/>
      <c r="W272" s="95"/>
      <c r="X272" s="192"/>
      <c r="Y272" s="77"/>
      <c r="AB272" s="77"/>
      <c r="AE272" s="77"/>
      <c r="AH272" s="77"/>
      <c r="AY272" s="144"/>
    </row>
    <row r="273" spans="1:51" s="1" customFormat="1" ht="15.75">
      <c r="A273" s="427"/>
      <c r="B273" s="408"/>
      <c r="C273" s="413"/>
      <c r="D273" s="476"/>
      <c r="E273" s="150"/>
      <c r="F273" s="148"/>
      <c r="H273" s="77"/>
      <c r="K273" s="77"/>
      <c r="N273" s="77"/>
      <c r="Q273" s="77"/>
      <c r="S273" s="77"/>
      <c r="T273" s="95"/>
      <c r="U273" s="95"/>
      <c r="V273" s="95"/>
      <c r="W273" s="95"/>
      <c r="X273" s="192"/>
      <c r="Y273" s="77"/>
      <c r="AB273" s="77"/>
      <c r="AE273" s="77"/>
      <c r="AH273" s="77"/>
      <c r="AY273" s="144"/>
    </row>
    <row r="274" spans="1:51" s="1" customFormat="1" ht="15.75">
      <c r="A274" s="427"/>
      <c r="B274" s="408"/>
      <c r="C274" s="413"/>
      <c r="D274" s="476"/>
      <c r="E274" s="150"/>
      <c r="F274" s="148"/>
      <c r="H274" s="77"/>
      <c r="K274" s="77"/>
      <c r="N274" s="77"/>
      <c r="Q274" s="77"/>
      <c r="S274" s="77"/>
      <c r="T274" s="95"/>
      <c r="U274" s="95"/>
      <c r="V274" s="95"/>
      <c r="W274" s="95"/>
      <c r="X274" s="192"/>
      <c r="Y274" s="77"/>
      <c r="AB274" s="77"/>
      <c r="AE274" s="77"/>
      <c r="AH274" s="77"/>
      <c r="AY274" s="144"/>
    </row>
    <row r="275" spans="1:51" s="1" customFormat="1" ht="15.75">
      <c r="A275" s="427"/>
      <c r="B275" s="408"/>
      <c r="C275" s="413"/>
      <c r="D275" s="476"/>
      <c r="E275" s="150"/>
      <c r="F275" s="148"/>
      <c r="H275" s="77"/>
      <c r="K275" s="77"/>
      <c r="N275" s="77"/>
      <c r="Q275" s="77"/>
      <c r="S275" s="77"/>
      <c r="T275" s="95"/>
      <c r="U275" s="95"/>
      <c r="V275" s="95"/>
      <c r="W275" s="95"/>
      <c r="X275" s="192"/>
      <c r="Y275" s="77"/>
      <c r="AB275" s="77"/>
      <c r="AE275" s="77"/>
      <c r="AH275" s="77"/>
      <c r="AY275" s="144"/>
    </row>
    <row r="276" spans="1:51" s="1" customFormat="1" ht="15.75">
      <c r="A276" s="427"/>
      <c r="B276" s="408"/>
      <c r="C276" s="413"/>
      <c r="D276" s="476"/>
      <c r="E276" s="150"/>
      <c r="F276" s="148"/>
      <c r="H276" s="77"/>
      <c r="K276" s="77"/>
      <c r="N276" s="77"/>
      <c r="Q276" s="77"/>
      <c r="S276" s="77"/>
      <c r="T276" s="95"/>
      <c r="U276" s="95"/>
      <c r="V276" s="95"/>
      <c r="W276" s="95"/>
      <c r="X276" s="192"/>
      <c r="Y276" s="77"/>
      <c r="AB276" s="77"/>
      <c r="AE276" s="77"/>
      <c r="AH276" s="77"/>
      <c r="AY276" s="144"/>
    </row>
    <row r="277" spans="1:51" s="1" customFormat="1" ht="15.75">
      <c r="A277" s="427"/>
      <c r="B277" s="408"/>
      <c r="C277" s="413"/>
      <c r="D277" s="476"/>
      <c r="E277" s="150"/>
      <c r="F277" s="148"/>
      <c r="H277" s="77"/>
      <c r="K277" s="77"/>
      <c r="N277" s="77"/>
      <c r="Q277" s="77"/>
      <c r="S277" s="77"/>
      <c r="T277" s="95"/>
      <c r="U277" s="95"/>
      <c r="V277" s="95"/>
      <c r="W277" s="95"/>
      <c r="X277" s="192"/>
      <c r="Y277" s="77"/>
      <c r="AB277" s="77"/>
      <c r="AE277" s="77"/>
      <c r="AH277" s="77"/>
      <c r="AY277" s="144"/>
    </row>
    <row r="278" spans="1:51" s="1" customFormat="1" ht="15.75">
      <c r="A278" s="427"/>
      <c r="B278" s="408"/>
      <c r="C278" s="413"/>
      <c r="D278" s="476"/>
      <c r="E278" s="150"/>
      <c r="F278" s="148"/>
      <c r="H278" s="77"/>
      <c r="K278" s="77"/>
      <c r="N278" s="77"/>
      <c r="Q278" s="77"/>
      <c r="S278" s="77"/>
      <c r="T278" s="95"/>
      <c r="U278" s="95"/>
      <c r="V278" s="95"/>
      <c r="W278" s="95"/>
      <c r="X278" s="192"/>
      <c r="Y278" s="77"/>
      <c r="AB278" s="77"/>
      <c r="AE278" s="77"/>
      <c r="AH278" s="77"/>
      <c r="AY278" s="144"/>
    </row>
    <row r="279" spans="1:51" s="1" customFormat="1" ht="15.75">
      <c r="A279" s="427"/>
      <c r="B279" s="408"/>
      <c r="C279" s="413"/>
      <c r="D279" s="476"/>
      <c r="E279" s="150"/>
      <c r="F279" s="148"/>
      <c r="H279" s="77"/>
      <c r="K279" s="77"/>
      <c r="N279" s="77"/>
      <c r="Q279" s="77"/>
      <c r="S279" s="77"/>
      <c r="T279" s="95"/>
      <c r="U279" s="95"/>
      <c r="V279" s="95"/>
      <c r="W279" s="95"/>
      <c r="X279" s="192"/>
      <c r="Y279" s="77"/>
      <c r="AB279" s="77"/>
      <c r="AE279" s="77"/>
      <c r="AH279" s="77"/>
      <c r="AY279" s="144"/>
    </row>
    <row r="280" spans="1:51" s="1" customFormat="1" ht="15.75">
      <c r="A280" s="427"/>
      <c r="B280" s="408"/>
      <c r="C280" s="413"/>
      <c r="D280" s="476"/>
      <c r="E280" s="150"/>
      <c r="F280" s="148"/>
      <c r="H280" s="77"/>
      <c r="K280" s="77"/>
      <c r="N280" s="77"/>
      <c r="Q280" s="77"/>
      <c r="S280" s="77"/>
      <c r="T280" s="95"/>
      <c r="U280" s="95"/>
      <c r="V280" s="95"/>
      <c r="W280" s="95"/>
      <c r="X280" s="192"/>
      <c r="Y280" s="77"/>
      <c r="AB280" s="77"/>
      <c r="AE280" s="77"/>
      <c r="AH280" s="77"/>
      <c r="AY280" s="144"/>
    </row>
    <row r="281" spans="1:51" s="1" customFormat="1" ht="15.75">
      <c r="A281" s="427"/>
      <c r="B281" s="408"/>
      <c r="C281" s="413"/>
      <c r="D281" s="476"/>
      <c r="E281" s="150"/>
      <c r="F281" s="148"/>
      <c r="H281" s="77"/>
      <c r="K281" s="77"/>
      <c r="N281" s="77"/>
      <c r="Q281" s="77"/>
      <c r="S281" s="77"/>
      <c r="T281" s="95"/>
      <c r="U281" s="95"/>
      <c r="V281" s="95"/>
      <c r="W281" s="95"/>
      <c r="X281" s="192"/>
      <c r="Y281" s="77"/>
      <c r="AB281" s="77"/>
      <c r="AE281" s="77"/>
      <c r="AH281" s="77"/>
      <c r="AY281" s="144"/>
    </row>
    <row r="282" spans="1:51" s="1" customFormat="1" ht="15.75">
      <c r="A282" s="427"/>
      <c r="B282" s="408"/>
      <c r="C282" s="413"/>
      <c r="D282" s="476"/>
      <c r="E282" s="150"/>
      <c r="F282" s="148"/>
      <c r="H282" s="77"/>
      <c r="K282" s="77"/>
      <c r="N282" s="77"/>
      <c r="Q282" s="77"/>
      <c r="S282" s="77"/>
      <c r="T282" s="95"/>
      <c r="U282" s="95"/>
      <c r="V282" s="95"/>
      <c r="W282" s="95"/>
      <c r="X282" s="192"/>
      <c r="Y282" s="77"/>
      <c r="AB282" s="77"/>
      <c r="AE282" s="77"/>
      <c r="AH282" s="77"/>
      <c r="AY282" s="144"/>
    </row>
    <row r="283" spans="1:51" s="1" customFormat="1" ht="15.75">
      <c r="A283" s="427"/>
      <c r="B283" s="408"/>
      <c r="C283" s="413"/>
      <c r="D283" s="476"/>
      <c r="E283" s="150"/>
      <c r="F283" s="148"/>
      <c r="H283" s="77"/>
      <c r="K283" s="77"/>
      <c r="N283" s="77"/>
      <c r="Q283" s="77"/>
      <c r="S283" s="77"/>
      <c r="T283" s="95"/>
      <c r="U283" s="95"/>
      <c r="V283" s="95"/>
      <c r="W283" s="95"/>
      <c r="X283" s="192"/>
      <c r="Y283" s="77"/>
      <c r="AB283" s="77"/>
      <c r="AE283" s="77"/>
      <c r="AH283" s="77"/>
      <c r="AY283" s="144"/>
    </row>
    <row r="284" spans="1:51" s="1" customFormat="1" ht="15.75">
      <c r="A284" s="427"/>
      <c r="B284" s="408"/>
      <c r="C284" s="413"/>
      <c r="D284" s="476"/>
      <c r="E284" s="150"/>
      <c r="F284" s="148"/>
      <c r="H284" s="77"/>
      <c r="K284" s="77"/>
      <c r="N284" s="77"/>
      <c r="Q284" s="77"/>
      <c r="S284" s="77"/>
      <c r="T284" s="95"/>
      <c r="U284" s="95"/>
      <c r="V284" s="95"/>
      <c r="W284" s="95"/>
      <c r="X284" s="192"/>
      <c r="Y284" s="77"/>
      <c r="AB284" s="77"/>
      <c r="AE284" s="77"/>
      <c r="AH284" s="77"/>
      <c r="AY284" s="144"/>
    </row>
    <row r="285" spans="1:51" s="1" customFormat="1" ht="15.75">
      <c r="A285" s="427"/>
      <c r="B285" s="408"/>
      <c r="C285" s="413"/>
      <c r="D285" s="476"/>
      <c r="E285" s="150"/>
      <c r="F285" s="148"/>
      <c r="H285" s="77"/>
      <c r="K285" s="77"/>
      <c r="N285" s="77"/>
      <c r="Q285" s="77"/>
      <c r="S285" s="77"/>
      <c r="T285" s="95"/>
      <c r="U285" s="95"/>
      <c r="V285" s="95"/>
      <c r="W285" s="95"/>
      <c r="X285" s="192"/>
      <c r="Y285" s="77"/>
      <c r="AB285" s="77"/>
      <c r="AE285" s="77"/>
      <c r="AH285" s="77"/>
      <c r="AY285" s="144"/>
    </row>
    <row r="286" spans="1:51" s="1" customFormat="1" ht="15.75">
      <c r="A286" s="427"/>
      <c r="B286" s="408"/>
      <c r="C286" s="413"/>
      <c r="D286" s="476"/>
      <c r="E286" s="150"/>
      <c r="F286" s="148"/>
      <c r="H286" s="77"/>
      <c r="K286" s="77"/>
      <c r="N286" s="77"/>
      <c r="Q286" s="77"/>
      <c r="S286" s="77"/>
      <c r="T286" s="95"/>
      <c r="U286" s="95"/>
      <c r="V286" s="95"/>
      <c r="W286" s="95"/>
      <c r="X286" s="192"/>
      <c r="Y286" s="77"/>
      <c r="AB286" s="77"/>
      <c r="AE286" s="77"/>
      <c r="AH286" s="77"/>
      <c r="AY286" s="144"/>
    </row>
    <row r="287" spans="1:51" s="1" customFormat="1" ht="15.75">
      <c r="A287" s="427"/>
      <c r="B287" s="408"/>
      <c r="C287" s="413"/>
      <c r="D287" s="476"/>
      <c r="E287" s="150"/>
      <c r="F287" s="148"/>
      <c r="H287" s="77"/>
      <c r="K287" s="77"/>
      <c r="N287" s="77"/>
      <c r="Q287" s="77"/>
      <c r="S287" s="77"/>
      <c r="T287" s="95"/>
      <c r="U287" s="95"/>
      <c r="V287" s="95"/>
      <c r="W287" s="95"/>
      <c r="X287" s="192"/>
      <c r="Y287" s="77"/>
      <c r="AB287" s="77"/>
      <c r="AE287" s="77"/>
      <c r="AH287" s="77"/>
      <c r="AY287" s="144"/>
    </row>
    <row r="288" spans="1:51" s="1" customFormat="1" ht="15.75">
      <c r="A288" s="427"/>
      <c r="B288" s="408"/>
      <c r="C288" s="413"/>
      <c r="D288" s="476"/>
      <c r="E288" s="150"/>
      <c r="F288" s="148"/>
      <c r="H288" s="77"/>
      <c r="K288" s="77"/>
      <c r="N288" s="77"/>
      <c r="Q288" s="77"/>
      <c r="S288" s="77"/>
      <c r="T288" s="95"/>
      <c r="U288" s="95"/>
      <c r="V288" s="95"/>
      <c r="W288" s="95"/>
      <c r="X288" s="192"/>
      <c r="Y288" s="77"/>
      <c r="AB288" s="77"/>
      <c r="AE288" s="77"/>
      <c r="AH288" s="77"/>
      <c r="AY288" s="144"/>
    </row>
    <row r="289" spans="1:51" s="1" customFormat="1" ht="15.75">
      <c r="A289" s="427"/>
      <c r="B289" s="408"/>
      <c r="C289" s="413"/>
      <c r="D289" s="476"/>
      <c r="E289" s="150"/>
      <c r="F289" s="148"/>
      <c r="H289" s="77"/>
      <c r="K289" s="77"/>
      <c r="N289" s="77"/>
      <c r="Q289" s="77"/>
      <c r="S289" s="77"/>
      <c r="T289" s="95"/>
      <c r="U289" s="95"/>
      <c r="V289" s="95"/>
      <c r="W289" s="95"/>
      <c r="X289" s="192"/>
      <c r="Y289" s="77"/>
      <c r="AB289" s="77"/>
      <c r="AE289" s="77"/>
      <c r="AH289" s="77"/>
      <c r="AY289" s="144"/>
    </row>
    <row r="290" spans="1:51" s="1" customFormat="1" ht="15.75">
      <c r="A290" s="427"/>
      <c r="B290" s="408"/>
      <c r="C290" s="413"/>
      <c r="D290" s="476"/>
      <c r="E290" s="150"/>
      <c r="F290" s="148"/>
      <c r="H290" s="77"/>
      <c r="K290" s="77"/>
      <c r="N290" s="77"/>
      <c r="Q290" s="77"/>
      <c r="S290" s="77"/>
      <c r="T290" s="95"/>
      <c r="U290" s="95"/>
      <c r="V290" s="95"/>
      <c r="W290" s="95"/>
      <c r="X290" s="192"/>
      <c r="Y290" s="77"/>
      <c r="AB290" s="77"/>
      <c r="AE290" s="77"/>
      <c r="AH290" s="77"/>
      <c r="AY290" s="144"/>
    </row>
    <row r="291" spans="1:51" s="1" customFormat="1" ht="15.75">
      <c r="A291" s="427"/>
      <c r="B291" s="408"/>
      <c r="C291" s="413"/>
      <c r="D291" s="476"/>
      <c r="E291" s="150"/>
      <c r="F291" s="148"/>
      <c r="H291" s="77"/>
      <c r="K291" s="77"/>
      <c r="N291" s="77"/>
      <c r="Q291" s="77"/>
      <c r="S291" s="77"/>
      <c r="T291" s="95"/>
      <c r="U291" s="95"/>
      <c r="V291" s="95"/>
      <c r="W291" s="95"/>
      <c r="X291" s="192"/>
      <c r="Y291" s="77"/>
      <c r="AB291" s="77"/>
      <c r="AE291" s="77"/>
      <c r="AH291" s="77"/>
      <c r="AY291" s="144"/>
    </row>
    <row r="292" spans="1:51" s="1" customFormat="1" ht="15.75">
      <c r="A292" s="427"/>
      <c r="B292" s="408"/>
      <c r="C292" s="413"/>
      <c r="D292" s="476"/>
      <c r="E292" s="150"/>
      <c r="F292" s="148"/>
      <c r="H292" s="77"/>
      <c r="K292" s="77"/>
      <c r="N292" s="77"/>
      <c r="Q292" s="77"/>
      <c r="S292" s="77"/>
      <c r="T292" s="95"/>
      <c r="U292" s="95"/>
      <c r="V292" s="95"/>
      <c r="W292" s="95"/>
      <c r="X292" s="192"/>
      <c r="Y292" s="77"/>
      <c r="AB292" s="77"/>
      <c r="AE292" s="77"/>
      <c r="AH292" s="77"/>
      <c r="AY292" s="144"/>
    </row>
    <row r="293" spans="1:51" s="1" customFormat="1" ht="15.75">
      <c r="A293" s="427"/>
      <c r="B293" s="408"/>
      <c r="C293" s="413"/>
      <c r="D293" s="476"/>
      <c r="E293" s="150"/>
      <c r="F293" s="148"/>
      <c r="H293" s="77"/>
      <c r="K293" s="77"/>
      <c r="N293" s="77"/>
      <c r="Q293" s="77"/>
      <c r="S293" s="77"/>
      <c r="T293" s="95"/>
      <c r="U293" s="95"/>
      <c r="V293" s="95"/>
      <c r="W293" s="95"/>
      <c r="X293" s="192"/>
      <c r="Y293" s="77"/>
      <c r="AB293" s="77"/>
      <c r="AE293" s="77"/>
      <c r="AH293" s="77"/>
      <c r="AY293" s="144"/>
    </row>
    <row r="294" spans="1:51" s="1" customFormat="1" ht="15.75">
      <c r="A294" s="427"/>
      <c r="B294" s="408"/>
      <c r="C294" s="413"/>
      <c r="D294" s="476"/>
      <c r="E294" s="150"/>
      <c r="F294" s="148"/>
      <c r="H294" s="77"/>
      <c r="K294" s="77"/>
      <c r="N294" s="77"/>
      <c r="Q294" s="77"/>
      <c r="S294" s="77"/>
      <c r="T294" s="95"/>
      <c r="U294" s="95"/>
      <c r="V294" s="95"/>
      <c r="W294" s="95"/>
      <c r="X294" s="192"/>
      <c r="Y294" s="77"/>
      <c r="AB294" s="77"/>
      <c r="AE294" s="77"/>
      <c r="AH294" s="77"/>
      <c r="AY294" s="144"/>
    </row>
    <row r="295" spans="1:51" s="1" customFormat="1" ht="15.75">
      <c r="A295" s="427"/>
      <c r="B295" s="408"/>
      <c r="C295" s="413"/>
      <c r="D295" s="476"/>
      <c r="E295" s="150"/>
      <c r="F295" s="148"/>
      <c r="H295" s="77"/>
      <c r="K295" s="77"/>
      <c r="N295" s="77"/>
      <c r="Q295" s="77"/>
      <c r="S295" s="77"/>
      <c r="T295" s="95"/>
      <c r="U295" s="95"/>
      <c r="V295" s="95"/>
      <c r="W295" s="95"/>
      <c r="X295" s="192"/>
      <c r="Y295" s="77"/>
      <c r="AB295" s="77"/>
      <c r="AE295" s="77"/>
      <c r="AH295" s="77"/>
      <c r="AY295" s="144"/>
    </row>
    <row r="296" spans="1:51" s="1" customFormat="1" ht="15.75">
      <c r="A296" s="427"/>
      <c r="B296" s="408"/>
      <c r="C296" s="413"/>
      <c r="D296" s="476"/>
      <c r="E296" s="150"/>
      <c r="F296" s="148"/>
      <c r="H296" s="77"/>
      <c r="K296" s="77"/>
      <c r="N296" s="77"/>
      <c r="Q296" s="77"/>
      <c r="S296" s="77"/>
      <c r="T296" s="95"/>
      <c r="U296" s="95"/>
      <c r="V296" s="95"/>
      <c r="W296" s="95"/>
      <c r="X296" s="192"/>
      <c r="Y296" s="77"/>
      <c r="AB296" s="77"/>
      <c r="AE296" s="77"/>
      <c r="AH296" s="77"/>
      <c r="AY296" s="144"/>
    </row>
    <row r="297" spans="1:51" s="1" customFormat="1" ht="15.75">
      <c r="A297" s="427"/>
      <c r="B297" s="408"/>
      <c r="C297" s="413"/>
      <c r="D297" s="476"/>
      <c r="E297" s="150"/>
      <c r="F297" s="148"/>
      <c r="H297" s="77"/>
      <c r="K297" s="77"/>
      <c r="N297" s="77"/>
      <c r="Q297" s="77"/>
      <c r="S297" s="77"/>
      <c r="T297" s="95"/>
      <c r="U297" s="95"/>
      <c r="V297" s="95"/>
      <c r="W297" s="95"/>
      <c r="X297" s="192"/>
      <c r="Y297" s="77"/>
      <c r="AB297" s="77"/>
      <c r="AE297" s="77"/>
      <c r="AH297" s="77"/>
      <c r="AY297" s="144"/>
    </row>
    <row r="298" spans="1:51" s="1" customFormat="1" ht="15.75">
      <c r="A298" s="427"/>
      <c r="B298" s="408"/>
      <c r="C298" s="413"/>
      <c r="D298" s="476"/>
      <c r="E298" s="150"/>
      <c r="F298" s="148"/>
      <c r="H298" s="77"/>
      <c r="K298" s="77"/>
      <c r="N298" s="77"/>
      <c r="Q298" s="77"/>
      <c r="S298" s="77"/>
      <c r="T298" s="95"/>
      <c r="U298" s="95"/>
      <c r="V298" s="95"/>
      <c r="W298" s="95"/>
      <c r="X298" s="192"/>
      <c r="Y298" s="77"/>
      <c r="AB298" s="77"/>
      <c r="AE298" s="77"/>
      <c r="AH298" s="77"/>
      <c r="AY298" s="144"/>
    </row>
    <row r="299" spans="1:51" s="1" customFormat="1" ht="15.75">
      <c r="A299" s="427"/>
      <c r="B299" s="408"/>
      <c r="C299" s="413"/>
      <c r="D299" s="476"/>
      <c r="E299" s="150"/>
      <c r="F299" s="148"/>
      <c r="H299" s="77"/>
      <c r="K299" s="77"/>
      <c r="N299" s="77"/>
      <c r="Q299" s="77"/>
      <c r="S299" s="77"/>
      <c r="T299" s="95"/>
      <c r="U299" s="95"/>
      <c r="V299" s="95"/>
      <c r="W299" s="95"/>
      <c r="X299" s="192"/>
      <c r="Y299" s="77"/>
      <c r="AB299" s="77"/>
      <c r="AE299" s="77"/>
      <c r="AH299" s="77"/>
      <c r="AY299" s="144"/>
    </row>
    <row r="300" spans="1:51" s="1" customFormat="1" ht="15.75">
      <c r="A300" s="427"/>
      <c r="B300" s="408"/>
      <c r="C300" s="413"/>
      <c r="D300" s="476"/>
      <c r="E300" s="150"/>
      <c r="F300" s="148"/>
      <c r="H300" s="77"/>
      <c r="K300" s="77"/>
      <c r="N300" s="77"/>
      <c r="Q300" s="77"/>
      <c r="S300" s="77"/>
      <c r="T300" s="95"/>
      <c r="U300" s="95"/>
      <c r="V300" s="95"/>
      <c r="W300" s="95"/>
      <c r="X300" s="192"/>
      <c r="Y300" s="77"/>
      <c r="AB300" s="77"/>
      <c r="AE300" s="77"/>
      <c r="AH300" s="77"/>
      <c r="AY300" s="144"/>
    </row>
    <row r="301" spans="1:51" s="1" customFormat="1" ht="15.75">
      <c r="A301" s="427"/>
      <c r="B301" s="408"/>
      <c r="C301" s="413"/>
      <c r="D301" s="476"/>
      <c r="E301" s="150"/>
      <c r="F301" s="148"/>
      <c r="H301" s="77"/>
      <c r="K301" s="77"/>
      <c r="N301" s="77"/>
      <c r="Q301" s="77"/>
      <c r="S301" s="77"/>
      <c r="T301" s="95"/>
      <c r="U301" s="95"/>
      <c r="V301" s="95"/>
      <c r="W301" s="95"/>
      <c r="X301" s="192"/>
      <c r="Y301" s="77"/>
      <c r="AB301" s="77"/>
      <c r="AE301" s="77"/>
      <c r="AH301" s="77"/>
      <c r="AY301" s="144"/>
    </row>
    <row r="302" spans="1:51" s="1" customFormat="1" ht="15.75">
      <c r="A302" s="427"/>
      <c r="B302" s="408"/>
      <c r="C302" s="413"/>
      <c r="D302" s="476"/>
      <c r="E302" s="150"/>
      <c r="F302" s="148"/>
      <c r="H302" s="77"/>
      <c r="K302" s="77"/>
      <c r="N302" s="77"/>
      <c r="Q302" s="77"/>
      <c r="S302" s="77"/>
      <c r="T302" s="95"/>
      <c r="U302" s="95"/>
      <c r="V302" s="95"/>
      <c r="W302" s="95"/>
      <c r="X302" s="192"/>
      <c r="Y302" s="77"/>
      <c r="AB302" s="77"/>
      <c r="AE302" s="77"/>
      <c r="AH302" s="77"/>
      <c r="AY302" s="144"/>
    </row>
    <row r="303" spans="1:51" s="1" customFormat="1" ht="15.75">
      <c r="A303" s="427"/>
      <c r="B303" s="408"/>
      <c r="C303" s="413"/>
      <c r="D303" s="476"/>
      <c r="E303" s="150"/>
      <c r="F303" s="148"/>
      <c r="H303" s="77"/>
      <c r="K303" s="77"/>
      <c r="N303" s="77"/>
      <c r="Q303" s="77"/>
      <c r="S303" s="77"/>
      <c r="T303" s="95"/>
      <c r="U303" s="95"/>
      <c r="V303" s="95"/>
      <c r="W303" s="95"/>
      <c r="X303" s="192"/>
      <c r="Y303" s="77"/>
      <c r="AB303" s="77"/>
      <c r="AE303" s="77"/>
      <c r="AH303" s="77"/>
      <c r="AY303" s="144"/>
    </row>
    <row r="304" spans="1:51" s="1" customFormat="1" ht="15.75">
      <c r="A304" s="427"/>
      <c r="B304" s="408"/>
      <c r="C304" s="413"/>
      <c r="D304" s="476"/>
      <c r="E304" s="150"/>
      <c r="F304" s="148"/>
      <c r="H304" s="77"/>
      <c r="K304" s="77"/>
      <c r="N304" s="77"/>
      <c r="Q304" s="77"/>
      <c r="S304" s="77"/>
      <c r="T304" s="95"/>
      <c r="U304" s="95"/>
      <c r="V304" s="95"/>
      <c r="W304" s="95"/>
      <c r="X304" s="192"/>
      <c r="Y304" s="77"/>
      <c r="AB304" s="77"/>
      <c r="AE304" s="77"/>
      <c r="AH304" s="77"/>
      <c r="AY304" s="144"/>
    </row>
    <row r="305" spans="1:51" s="1" customFormat="1" ht="15.75">
      <c r="A305" s="427"/>
      <c r="B305" s="408"/>
      <c r="C305" s="413"/>
      <c r="D305" s="476"/>
      <c r="E305" s="150"/>
      <c r="F305" s="148"/>
      <c r="H305" s="77"/>
      <c r="K305" s="77"/>
      <c r="N305" s="77"/>
      <c r="Q305" s="77"/>
      <c r="S305" s="77"/>
      <c r="T305" s="95"/>
      <c r="U305" s="95"/>
      <c r="V305" s="95"/>
      <c r="W305" s="95"/>
      <c r="X305" s="192"/>
      <c r="Y305" s="77"/>
      <c r="AB305" s="77"/>
      <c r="AE305" s="77"/>
      <c r="AH305" s="77"/>
      <c r="AY305" s="144"/>
    </row>
    <row r="306" spans="1:51" s="1" customFormat="1" ht="15.75">
      <c r="A306" s="427"/>
      <c r="B306" s="408"/>
      <c r="C306" s="413"/>
      <c r="D306" s="476"/>
      <c r="E306" s="150"/>
      <c r="F306" s="148"/>
      <c r="H306" s="77"/>
      <c r="K306" s="77"/>
      <c r="N306" s="77"/>
      <c r="Q306" s="77"/>
      <c r="S306" s="77"/>
      <c r="T306" s="95"/>
      <c r="U306" s="95"/>
      <c r="V306" s="95"/>
      <c r="W306" s="95"/>
      <c r="X306" s="192"/>
      <c r="Y306" s="77"/>
      <c r="AB306" s="77"/>
      <c r="AE306" s="77"/>
      <c r="AH306" s="77"/>
      <c r="AY306" s="144"/>
    </row>
    <row r="307" spans="1:51" s="1" customFormat="1" ht="15.75">
      <c r="A307" s="427"/>
      <c r="B307" s="408"/>
      <c r="C307" s="413"/>
      <c r="D307" s="476"/>
      <c r="E307" s="150"/>
      <c r="F307" s="148"/>
      <c r="H307" s="77"/>
      <c r="K307" s="77"/>
      <c r="N307" s="77"/>
      <c r="Q307" s="77"/>
      <c r="S307" s="77"/>
      <c r="T307" s="95"/>
      <c r="U307" s="95"/>
      <c r="V307" s="95"/>
      <c r="W307" s="95"/>
      <c r="X307" s="192"/>
      <c r="Y307" s="77"/>
      <c r="AB307" s="77"/>
      <c r="AE307" s="77"/>
      <c r="AH307" s="77"/>
      <c r="AY307" s="144"/>
    </row>
    <row r="308" spans="1:51" s="1" customFormat="1" ht="15.75">
      <c r="A308" s="427"/>
      <c r="B308" s="408"/>
      <c r="C308" s="413"/>
      <c r="D308" s="476"/>
      <c r="E308" s="150"/>
      <c r="F308" s="148"/>
      <c r="H308" s="77"/>
      <c r="K308" s="77"/>
      <c r="N308" s="77"/>
      <c r="Q308" s="77"/>
      <c r="S308" s="77"/>
      <c r="T308" s="95"/>
      <c r="U308" s="95"/>
      <c r="V308" s="95"/>
      <c r="W308" s="95"/>
      <c r="X308" s="192"/>
      <c r="Y308" s="77"/>
      <c r="AB308" s="77"/>
      <c r="AE308" s="77"/>
      <c r="AH308" s="77"/>
      <c r="AY308" s="144"/>
    </row>
    <row r="309" spans="1:51" s="1" customFormat="1" ht="15.75">
      <c r="A309" s="427"/>
      <c r="B309" s="408"/>
      <c r="C309" s="413"/>
      <c r="D309" s="476"/>
      <c r="E309" s="150"/>
      <c r="F309" s="148"/>
      <c r="H309" s="77"/>
      <c r="K309" s="77"/>
      <c r="N309" s="77"/>
      <c r="Q309" s="77"/>
      <c r="S309" s="77"/>
      <c r="T309" s="95"/>
      <c r="U309" s="95"/>
      <c r="V309" s="95"/>
      <c r="W309" s="95"/>
      <c r="X309" s="192"/>
      <c r="Y309" s="77"/>
      <c r="AB309" s="77"/>
      <c r="AE309" s="77"/>
      <c r="AH309" s="77"/>
      <c r="AY309" s="144"/>
    </row>
    <row r="310" spans="1:51" s="1" customFormat="1" ht="15.75">
      <c r="A310" s="427"/>
      <c r="B310" s="408"/>
      <c r="C310" s="413"/>
      <c r="D310" s="476"/>
      <c r="E310" s="150"/>
      <c r="F310" s="148"/>
      <c r="H310" s="77"/>
      <c r="K310" s="77"/>
      <c r="N310" s="77"/>
      <c r="Q310" s="77"/>
      <c r="S310" s="77"/>
      <c r="T310" s="95"/>
      <c r="U310" s="95"/>
      <c r="V310" s="95"/>
      <c r="W310" s="95"/>
      <c r="X310" s="192"/>
      <c r="Y310" s="77"/>
      <c r="AB310" s="77"/>
      <c r="AE310" s="77"/>
      <c r="AH310" s="77"/>
      <c r="AY310" s="144"/>
    </row>
    <row r="311" spans="1:51" s="1" customFormat="1" ht="15.75">
      <c r="A311" s="427"/>
      <c r="B311" s="408"/>
      <c r="C311" s="413"/>
      <c r="D311" s="476"/>
      <c r="E311" s="150"/>
      <c r="F311" s="148"/>
      <c r="H311" s="77"/>
      <c r="K311" s="77"/>
      <c r="N311" s="77"/>
      <c r="Q311" s="77"/>
      <c r="S311" s="77"/>
      <c r="T311" s="95"/>
      <c r="U311" s="95"/>
      <c r="V311" s="95"/>
      <c r="W311" s="95"/>
      <c r="X311" s="192"/>
      <c r="Y311" s="77"/>
      <c r="AB311" s="77"/>
      <c r="AE311" s="77"/>
      <c r="AH311" s="77"/>
      <c r="AY311" s="144"/>
    </row>
    <row r="312" spans="1:51" s="1" customFormat="1" ht="15.75">
      <c r="A312" s="427"/>
      <c r="B312" s="408"/>
      <c r="C312" s="413"/>
      <c r="D312" s="476"/>
      <c r="E312" s="150"/>
      <c r="F312" s="148"/>
      <c r="H312" s="77"/>
      <c r="K312" s="77"/>
      <c r="N312" s="77"/>
      <c r="Q312" s="77"/>
      <c r="S312" s="77"/>
      <c r="T312" s="95"/>
      <c r="U312" s="95"/>
      <c r="V312" s="95"/>
      <c r="W312" s="95"/>
      <c r="X312" s="192"/>
      <c r="Y312" s="77"/>
      <c r="AB312" s="77"/>
      <c r="AE312" s="77"/>
      <c r="AH312" s="77"/>
      <c r="AY312" s="144"/>
    </row>
    <row r="313" spans="1:51" s="1" customFormat="1" ht="15.75">
      <c r="A313" s="427"/>
      <c r="B313" s="408"/>
      <c r="C313" s="413"/>
      <c r="D313" s="476"/>
      <c r="E313" s="150"/>
      <c r="F313" s="148"/>
      <c r="H313" s="77"/>
      <c r="K313" s="77"/>
      <c r="N313" s="77"/>
      <c r="Q313" s="77"/>
      <c r="S313" s="77"/>
      <c r="T313" s="95"/>
      <c r="U313" s="95"/>
      <c r="V313" s="95"/>
      <c r="W313" s="95"/>
      <c r="X313" s="192"/>
      <c r="Y313" s="77"/>
      <c r="AB313" s="77"/>
      <c r="AE313" s="77"/>
      <c r="AH313" s="77"/>
      <c r="AY313" s="144"/>
    </row>
    <row r="314" spans="1:51" s="1" customFormat="1" ht="15.75">
      <c r="A314" s="427"/>
      <c r="B314" s="408"/>
      <c r="C314" s="413"/>
      <c r="D314" s="476"/>
      <c r="E314" s="150"/>
      <c r="F314" s="148"/>
      <c r="H314" s="77"/>
      <c r="K314" s="77"/>
      <c r="N314" s="77"/>
      <c r="Q314" s="77"/>
      <c r="S314" s="77"/>
      <c r="T314" s="95"/>
      <c r="U314" s="95"/>
      <c r="V314" s="95"/>
      <c r="W314" s="95"/>
      <c r="X314" s="192"/>
      <c r="Y314" s="77"/>
      <c r="AB314" s="77"/>
      <c r="AE314" s="77"/>
      <c r="AH314" s="77"/>
      <c r="AY314" s="144"/>
    </row>
    <row r="315" spans="1:51" s="1" customFormat="1" ht="15.75">
      <c r="A315" s="427"/>
      <c r="B315" s="408"/>
      <c r="C315" s="413"/>
      <c r="D315" s="476"/>
      <c r="E315" s="150"/>
      <c r="F315" s="148"/>
      <c r="H315" s="77"/>
      <c r="K315" s="77"/>
      <c r="N315" s="77"/>
      <c r="Q315" s="77"/>
      <c r="S315" s="77"/>
      <c r="T315" s="95"/>
      <c r="U315" s="95"/>
      <c r="V315" s="95"/>
      <c r="W315" s="95"/>
      <c r="X315" s="192"/>
      <c r="Y315" s="77"/>
      <c r="AB315" s="77"/>
      <c r="AE315" s="77"/>
      <c r="AH315" s="77"/>
      <c r="AY315" s="144"/>
    </row>
    <row r="316" spans="1:51" s="1" customFormat="1" ht="15.75">
      <c r="A316" s="427"/>
      <c r="B316" s="408"/>
      <c r="C316" s="413"/>
      <c r="D316" s="476"/>
      <c r="E316" s="150"/>
      <c r="F316" s="148"/>
      <c r="H316" s="77"/>
      <c r="K316" s="77"/>
      <c r="N316" s="77"/>
      <c r="Q316" s="77"/>
      <c r="S316" s="77"/>
      <c r="T316" s="95"/>
      <c r="U316" s="95"/>
      <c r="V316" s="95"/>
      <c r="W316" s="95"/>
      <c r="X316" s="192"/>
      <c r="Y316" s="77"/>
      <c r="AB316" s="77"/>
      <c r="AE316" s="77"/>
      <c r="AH316" s="77"/>
      <c r="AY316" s="144"/>
    </row>
    <row r="317" spans="1:51" s="1" customFormat="1" ht="15.75">
      <c r="A317" s="427"/>
      <c r="B317" s="408"/>
      <c r="C317" s="413"/>
      <c r="D317" s="476"/>
      <c r="E317" s="150"/>
      <c r="F317" s="148"/>
      <c r="H317" s="77"/>
      <c r="K317" s="77"/>
      <c r="N317" s="77"/>
      <c r="Q317" s="77"/>
      <c r="S317" s="77"/>
      <c r="T317" s="95"/>
      <c r="U317" s="95"/>
      <c r="V317" s="95"/>
      <c r="W317" s="95"/>
      <c r="X317" s="192"/>
      <c r="Y317" s="77"/>
      <c r="AB317" s="77"/>
      <c r="AE317" s="77"/>
      <c r="AH317" s="77"/>
      <c r="AY317" s="144"/>
    </row>
    <row r="318" spans="1:51" s="1" customFormat="1" ht="15.75">
      <c r="A318" s="427"/>
      <c r="B318" s="408"/>
      <c r="C318" s="413"/>
      <c r="D318" s="476"/>
      <c r="E318" s="150"/>
      <c r="F318" s="148"/>
      <c r="H318" s="77"/>
      <c r="K318" s="77"/>
      <c r="N318" s="77"/>
      <c r="Q318" s="77"/>
      <c r="S318" s="77"/>
      <c r="T318" s="95"/>
      <c r="U318" s="95"/>
      <c r="V318" s="95"/>
      <c r="W318" s="95"/>
      <c r="X318" s="192"/>
      <c r="Y318" s="77"/>
      <c r="AB318" s="77"/>
      <c r="AE318" s="77"/>
      <c r="AH318" s="77"/>
      <c r="AY318" s="144"/>
    </row>
    <row r="319" spans="3:4" ht="15.75">
      <c r="C319" s="413"/>
      <c r="D319" s="477"/>
    </row>
    <row r="320" spans="3:4" ht="15.75">
      <c r="C320" s="413"/>
      <c r="D320" s="477"/>
    </row>
    <row r="321" spans="3:4" ht="15.75">
      <c r="C321" s="413"/>
      <c r="D321" s="477"/>
    </row>
    <row r="322" spans="3:4" ht="15.75">
      <c r="C322" s="413"/>
      <c r="D322" s="477"/>
    </row>
    <row r="323" spans="3:4" ht="15.75">
      <c r="C323" s="413"/>
      <c r="D323" s="477"/>
    </row>
    <row r="324" spans="3:4" ht="15.75">
      <c r="C324" s="413"/>
      <c r="D324" s="477"/>
    </row>
    <row r="325" spans="3:4" ht="15.75">
      <c r="C325" s="413"/>
      <c r="D325" s="477"/>
    </row>
    <row r="326" spans="3:4" ht="15.75">
      <c r="C326" s="413"/>
      <c r="D326" s="477"/>
    </row>
    <row r="327" spans="3:4" ht="15.75">
      <c r="C327" s="413"/>
      <c r="D327" s="477"/>
    </row>
    <row r="328" spans="3:4" ht="15.75">
      <c r="C328" s="413"/>
      <c r="D328" s="477"/>
    </row>
    <row r="329" spans="3:4" ht="15.75">
      <c r="C329" s="413"/>
      <c r="D329" s="477"/>
    </row>
    <row r="330" spans="3:4" ht="15.75">
      <c r="C330" s="413"/>
      <c r="D330" s="477"/>
    </row>
    <row r="331" spans="3:4" ht="15.75">
      <c r="C331" s="413"/>
      <c r="D331" s="477"/>
    </row>
    <row r="332" spans="3:4" ht="15.75">
      <c r="C332" s="413"/>
      <c r="D332" s="477"/>
    </row>
    <row r="333" spans="3:4" ht="15.75">
      <c r="C333" s="413"/>
      <c r="D333" s="477"/>
    </row>
    <row r="334" spans="3:4" ht="15.75">
      <c r="C334" s="413"/>
      <c r="D334" s="477"/>
    </row>
    <row r="335" spans="3:4" ht="15.75">
      <c r="C335" s="413"/>
      <c r="D335" s="477"/>
    </row>
    <row r="336" spans="3:4" ht="15.75">
      <c r="C336" s="413"/>
      <c r="D336" s="477"/>
    </row>
    <row r="337" spans="3:4" ht="15.75">
      <c r="C337" s="413"/>
      <c r="D337" s="477"/>
    </row>
    <row r="338" spans="3:4" ht="15.75">
      <c r="C338" s="413"/>
      <c r="D338" s="477"/>
    </row>
    <row r="339" spans="3:4" ht="15.75">
      <c r="C339" s="413"/>
      <c r="D339" s="477"/>
    </row>
    <row r="340" spans="3:4" ht="15.75">
      <c r="C340" s="413"/>
      <c r="D340" s="477"/>
    </row>
    <row r="341" spans="3:4" ht="15.75">
      <c r="C341" s="413"/>
      <c r="D341" s="477"/>
    </row>
    <row r="342" spans="3:4" ht="15.75">
      <c r="C342" s="413"/>
      <c r="D342" s="477"/>
    </row>
    <row r="343" spans="3:4" ht="15.75">
      <c r="C343" s="413"/>
      <c r="D343" s="477"/>
    </row>
    <row r="344" spans="3:4" ht="15.75">
      <c r="C344" s="413"/>
      <c r="D344" s="477"/>
    </row>
    <row r="345" spans="3:4" ht="15.75">
      <c r="C345" s="413"/>
      <c r="D345" s="477"/>
    </row>
    <row r="346" spans="3:4" ht="15.75">
      <c r="C346" s="413"/>
      <c r="D346" s="477"/>
    </row>
    <row r="347" spans="3:4" ht="15.75">
      <c r="C347" s="413"/>
      <c r="D347" s="477"/>
    </row>
    <row r="348" spans="3:4" ht="15.75">
      <c r="C348" s="413"/>
      <c r="D348" s="477"/>
    </row>
    <row r="349" spans="3:4" ht="15.75">
      <c r="C349" s="413"/>
      <c r="D349" s="477"/>
    </row>
    <row r="350" spans="3:4" ht="15.75">
      <c r="C350" s="413"/>
      <c r="D350" s="477"/>
    </row>
    <row r="351" spans="3:4" ht="15.75">
      <c r="C351" s="413"/>
      <c r="D351" s="477"/>
    </row>
    <row r="352" spans="3:4" ht="15.75">
      <c r="C352" s="413"/>
      <c r="D352" s="477"/>
    </row>
    <row r="353" spans="3:4" ht="15.75">
      <c r="C353" s="413"/>
      <c r="D353" s="477"/>
    </row>
    <row r="354" spans="3:4" ht="15.75">
      <c r="C354" s="413"/>
      <c r="D354" s="477"/>
    </row>
    <row r="355" spans="3:4" ht="15.75">
      <c r="C355" s="413"/>
      <c r="D355" s="477"/>
    </row>
    <row r="356" spans="3:4" ht="15.75">
      <c r="C356" s="413"/>
      <c r="D356" s="477"/>
    </row>
    <row r="357" spans="3:4" ht="15.75">
      <c r="C357" s="413"/>
      <c r="D357" s="477"/>
    </row>
    <row r="358" spans="3:4" ht="15.75">
      <c r="C358" s="413"/>
      <c r="D358" s="477"/>
    </row>
    <row r="359" spans="3:4" ht="15.75">
      <c r="C359" s="413"/>
      <c r="D359" s="477"/>
    </row>
    <row r="360" spans="3:4" ht="15.75">
      <c r="C360" s="413"/>
      <c r="D360" s="477"/>
    </row>
    <row r="361" spans="3:4" ht="15.75">
      <c r="C361" s="413"/>
      <c r="D361" s="477"/>
    </row>
    <row r="362" spans="3:4" ht="15.75">
      <c r="C362" s="413"/>
      <c r="D362" s="477"/>
    </row>
    <row r="363" spans="3:4" ht="15.75">
      <c r="C363" s="413"/>
      <c r="D363" s="477"/>
    </row>
    <row r="364" spans="3:4" ht="15.75">
      <c r="C364" s="413"/>
      <c r="D364" s="477"/>
    </row>
    <row r="365" spans="3:4" ht="15.75">
      <c r="C365" s="413"/>
      <c r="D365" s="477"/>
    </row>
    <row r="366" spans="3:4" ht="15.75">
      <c r="C366" s="413"/>
      <c r="D366" s="477"/>
    </row>
    <row r="367" spans="3:4" ht="15.75">
      <c r="C367" s="413"/>
      <c r="D367" s="477"/>
    </row>
    <row r="368" spans="3:4" ht="15.75">
      <c r="C368" s="413"/>
      <c r="D368" s="477"/>
    </row>
    <row r="369" spans="3:4" ht="15.75">
      <c r="C369" s="413"/>
      <c r="D369" s="477"/>
    </row>
    <row r="370" spans="3:4" ht="15.75">
      <c r="C370" s="413"/>
      <c r="D370" s="477"/>
    </row>
    <row r="371" spans="3:4" ht="15.75">
      <c r="C371" s="413"/>
      <c r="D371" s="477"/>
    </row>
    <row r="372" spans="3:4" ht="15.75">
      <c r="C372" s="413"/>
      <c r="D372" s="477"/>
    </row>
    <row r="373" spans="3:4" ht="15.75">
      <c r="C373" s="413"/>
      <c r="D373" s="477"/>
    </row>
    <row r="374" spans="3:4" ht="15.75">
      <c r="C374" s="413"/>
      <c r="D374" s="477"/>
    </row>
    <row r="375" spans="3:4" ht="15.75">
      <c r="C375" s="413"/>
      <c r="D375" s="477"/>
    </row>
    <row r="376" spans="3:4" ht="15.75">
      <c r="C376" s="413"/>
      <c r="D376" s="477"/>
    </row>
    <row r="377" spans="3:4" ht="15.75">
      <c r="C377" s="413"/>
      <c r="D377" s="477"/>
    </row>
    <row r="378" spans="3:4" ht="15.75">
      <c r="C378" s="413"/>
      <c r="D378" s="477"/>
    </row>
    <row r="379" spans="3:4" ht="15.75">
      <c r="C379" s="413"/>
      <c r="D379" s="477"/>
    </row>
    <row r="380" spans="3:4" ht="15.75">
      <c r="C380" s="413"/>
      <c r="D380" s="477"/>
    </row>
    <row r="381" spans="3:4" ht="15.75">
      <c r="C381" s="413"/>
      <c r="D381" s="477"/>
    </row>
    <row r="382" spans="3:4" ht="15.75">
      <c r="C382" s="413"/>
      <c r="D382" s="477"/>
    </row>
    <row r="383" spans="3:4" ht="15.75">
      <c r="C383" s="413"/>
      <c r="D383" s="477"/>
    </row>
    <row r="384" spans="3:4" ht="15.75">
      <c r="C384" s="413"/>
      <c r="D384" s="477"/>
    </row>
    <row r="385" spans="3:4" ht="15.75">
      <c r="C385" s="413"/>
      <c r="D385" s="477"/>
    </row>
    <row r="386" spans="3:4" ht="15.75">
      <c r="C386" s="413"/>
      <c r="D386" s="477"/>
    </row>
    <row r="387" spans="3:4" ht="15.75">
      <c r="C387" s="413"/>
      <c r="D387" s="477"/>
    </row>
    <row r="388" spans="3:4" ht="15.75">
      <c r="C388" s="413"/>
      <c r="D388" s="477"/>
    </row>
    <row r="389" spans="3:4" ht="15.75">
      <c r="C389" s="413"/>
      <c r="D389" s="477"/>
    </row>
    <row r="390" spans="3:4" ht="15.75">
      <c r="C390" s="413"/>
      <c r="D390" s="477"/>
    </row>
    <row r="391" spans="3:4" ht="15.75">
      <c r="C391" s="413"/>
      <c r="D391" s="477"/>
    </row>
    <row r="392" spans="3:4" ht="15.75">
      <c r="C392" s="413"/>
      <c r="D392" s="477"/>
    </row>
    <row r="393" spans="3:4" ht="15.75">
      <c r="C393" s="413"/>
      <c r="D393" s="477"/>
    </row>
    <row r="394" spans="3:4" ht="15.75">
      <c r="C394" s="413"/>
      <c r="D394" s="477"/>
    </row>
    <row r="395" spans="3:4" ht="15.75">
      <c r="C395" s="413"/>
      <c r="D395" s="477"/>
    </row>
    <row r="396" spans="3:4" ht="15.75">
      <c r="C396" s="413"/>
      <c r="D396" s="477"/>
    </row>
    <row r="397" spans="3:4" ht="15.75">
      <c r="C397" s="413"/>
      <c r="D397" s="477"/>
    </row>
    <row r="398" spans="3:4" ht="15.75">
      <c r="C398" s="413"/>
      <c r="D398" s="477"/>
    </row>
    <row r="399" spans="3:4" ht="15.75">
      <c r="C399" s="413"/>
      <c r="D399" s="477"/>
    </row>
    <row r="400" spans="3:4" ht="15.75">
      <c r="C400" s="413"/>
      <c r="D400" s="477"/>
    </row>
  </sheetData>
  <sheetProtection/>
  <mergeCells count="61">
    <mergeCell ref="C1:X2"/>
    <mergeCell ref="D5:D7"/>
    <mergeCell ref="G4:X4"/>
    <mergeCell ref="E6:E7"/>
    <mergeCell ref="E5:G5"/>
    <mergeCell ref="G6:G7"/>
    <mergeCell ref="I6:I7"/>
    <mergeCell ref="J6:J7"/>
    <mergeCell ref="H5:J5"/>
    <mergeCell ref="AC4:AM4"/>
    <mergeCell ref="Y4:AA4"/>
    <mergeCell ref="Z6:Z7"/>
    <mergeCell ref="K5:M5"/>
    <mergeCell ref="Y6:Y7"/>
    <mergeCell ref="V5:V7"/>
    <mergeCell ref="AA6:AA7"/>
    <mergeCell ref="Q6:Q7"/>
    <mergeCell ref="AI6:AI7"/>
    <mergeCell ref="AD6:AD7"/>
    <mergeCell ref="N71:O71"/>
    <mergeCell ref="K71:L71"/>
    <mergeCell ref="Q5:S5"/>
    <mergeCell ref="P6:P7"/>
    <mergeCell ref="K6:K7"/>
    <mergeCell ref="Y5:AA5"/>
    <mergeCell ref="AY4:AY7"/>
    <mergeCell ref="AT5:AX5"/>
    <mergeCell ref="AR4:AX4"/>
    <mergeCell ref="S6:S7"/>
    <mergeCell ref="AE5:AG5"/>
    <mergeCell ref="AH5:AJ5"/>
    <mergeCell ref="AK5:AM5"/>
    <mergeCell ref="AK6:AK7"/>
    <mergeCell ref="AB6:AB7"/>
    <mergeCell ref="AB5:AD5"/>
    <mergeCell ref="AK71:AL71"/>
    <mergeCell ref="U5:U7"/>
    <mergeCell ref="F6:F7"/>
    <mergeCell ref="L6:L7"/>
    <mergeCell ref="M6:M7"/>
    <mergeCell ref="N5:P5"/>
    <mergeCell ref="O6:O7"/>
    <mergeCell ref="H6:H7"/>
    <mergeCell ref="AC6:AC7"/>
    <mergeCell ref="H71:I71"/>
    <mergeCell ref="AB71:AC71"/>
    <mergeCell ref="AH6:AH7"/>
    <mergeCell ref="Q71:R71"/>
    <mergeCell ref="Y71:Z71"/>
    <mergeCell ref="AF6:AF7"/>
    <mergeCell ref="AE6:AE7"/>
    <mergeCell ref="AT6:AX6"/>
    <mergeCell ref="AL6:AL7"/>
    <mergeCell ref="AG6:AG7"/>
    <mergeCell ref="AJ6:AJ7"/>
    <mergeCell ref="AM6:AM7"/>
    <mergeCell ref="E71:F71"/>
    <mergeCell ref="AE71:AF71"/>
    <mergeCell ref="AH71:AI71"/>
    <mergeCell ref="R6:R7"/>
    <mergeCell ref="N6:N7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96"/>
  <sheetViews>
    <sheetView zoomScale="150" zoomScaleNormal="150" zoomScalePageLayoutView="0" workbookViewId="0" topLeftCell="D31">
      <selection activeCell="B8" sqref="B8"/>
    </sheetView>
  </sheetViews>
  <sheetFormatPr defaultColWidth="11.421875" defaultRowHeight="12.75"/>
  <cols>
    <col min="1" max="1" width="4.28125" style="247" customWidth="1"/>
    <col min="2" max="2" width="40.421875" style="67" customWidth="1"/>
    <col min="3" max="3" width="38.28125" style="10" customWidth="1"/>
    <col min="4" max="4" width="6.7109375" style="70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9.57421875" style="92" customWidth="1"/>
    <col min="42" max="42" width="8.421875" style="92" customWidth="1"/>
    <col min="43" max="43" width="6.140625" style="0" customWidth="1"/>
    <col min="44" max="48" width="3.57421875" style="0" hidden="1" customWidth="1"/>
    <col min="49" max="49" width="7.421875" style="0" hidden="1" customWidth="1"/>
    <col min="50" max="52" width="3.57421875" style="0" hidden="1" customWidth="1"/>
    <col min="53" max="54" width="5.28125" style="0" hidden="1" customWidth="1"/>
    <col min="55" max="55" width="7.421875" style="0" hidden="1" customWidth="1"/>
    <col min="56" max="56" width="4.28125" style="0" hidden="1" customWidth="1"/>
    <col min="57" max="58" width="3.57421875" style="0" hidden="1" customWidth="1"/>
    <col min="59" max="59" width="4.8515625" style="0" hidden="1" customWidth="1"/>
    <col min="60" max="60" width="3.57421875" style="0" hidden="1" customWidth="1"/>
    <col min="61" max="61" width="7.28125" style="0" hidden="1" customWidth="1"/>
    <col min="62" max="64" width="3.57421875" style="0" hidden="1" customWidth="1"/>
    <col min="65" max="65" width="4.140625" style="0" hidden="1" customWidth="1"/>
    <col min="66" max="66" width="4.421875" style="0" hidden="1" customWidth="1"/>
    <col min="67" max="67" width="7.140625" style="0" hidden="1" customWidth="1"/>
    <col min="68" max="69" width="3.28125" style="0" hidden="1" customWidth="1"/>
    <col min="70" max="70" width="3.7109375" style="0" hidden="1" customWidth="1"/>
    <col min="71" max="71" width="4.00390625" style="0" hidden="1" customWidth="1"/>
    <col min="72" max="72" width="3.28125" style="0" hidden="1" customWidth="1"/>
    <col min="73" max="73" width="7.421875" style="0" hidden="1" customWidth="1"/>
    <col min="74" max="74" width="3.28125" style="0" hidden="1" customWidth="1"/>
    <col min="75" max="75" width="3.00390625" style="0" hidden="1" customWidth="1"/>
    <col min="76" max="76" width="4.421875" style="0" hidden="1" customWidth="1"/>
    <col min="77" max="78" width="4.00390625" style="0" hidden="1" customWidth="1"/>
    <col min="79" max="79" width="7.00390625" style="0" hidden="1" customWidth="1"/>
    <col min="80" max="80" width="7.8515625" style="0" customWidth="1"/>
    <col min="81" max="81" width="9.57421875" style="0" customWidth="1"/>
    <col min="82" max="82" width="8.28125" style="0" customWidth="1"/>
    <col min="83" max="83" width="8.8515625" style="0" customWidth="1"/>
    <col min="84" max="84" width="5.421875" style="0" customWidth="1"/>
    <col min="85" max="85" width="4.421875" style="0" customWidth="1"/>
    <col min="86" max="86" width="5.28125" style="0" customWidth="1"/>
    <col min="87" max="87" width="3.8515625" style="0" customWidth="1"/>
    <col min="88" max="88" width="4.57421875" style="0" customWidth="1"/>
    <col min="89" max="89" width="11.7109375" style="145" customWidth="1"/>
  </cols>
  <sheetData>
    <row r="1" spans="1:88" ht="54" customHeight="1">
      <c r="A1" s="241"/>
      <c r="B1" s="651" t="str">
        <f>'classement '!$C$1</f>
        <v>CHALLENGE INTERDEPARTEMENTAL DE PÊCHE AUX CARNASSIERS
RIEUX VOLVESTRE - 29 - 30 SEPTEMBRE 2012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  <c r="AW1" s="652"/>
      <c r="AX1" s="652"/>
      <c r="AY1" s="652"/>
      <c r="AZ1" s="652"/>
      <c r="BA1" s="652"/>
      <c r="BB1" s="652"/>
      <c r="BC1" s="652"/>
      <c r="BD1" s="652"/>
      <c r="BE1" s="652"/>
      <c r="BF1" s="652"/>
      <c r="BG1" s="652"/>
      <c r="BH1" s="652"/>
      <c r="BI1" s="652"/>
      <c r="BJ1" s="652"/>
      <c r="BK1" s="652"/>
      <c r="BL1" s="652"/>
      <c r="BM1" s="652"/>
      <c r="BN1" s="652"/>
      <c r="BO1" s="652"/>
      <c r="BP1" s="652"/>
      <c r="BQ1" s="652"/>
      <c r="BR1" s="652"/>
      <c r="BS1" s="652"/>
      <c r="BT1" s="652"/>
      <c r="BU1" s="652"/>
      <c r="BV1" s="652"/>
      <c r="BW1" s="652"/>
      <c r="BX1" s="652"/>
      <c r="BY1" s="652"/>
      <c r="BZ1" s="652"/>
      <c r="CA1" s="652"/>
      <c r="CB1" s="652"/>
      <c r="CC1" s="652"/>
      <c r="CD1" s="652"/>
      <c r="CE1" s="84"/>
      <c r="CF1" s="84"/>
      <c r="CG1" s="84"/>
      <c r="CH1" s="84"/>
      <c r="CI1" s="84"/>
      <c r="CJ1" s="84"/>
    </row>
    <row r="2" spans="1:82" ht="30.75" customHeight="1">
      <c r="A2" s="241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  <c r="BB2" s="652"/>
      <c r="BC2" s="652"/>
      <c r="BD2" s="652"/>
      <c r="BE2" s="652"/>
      <c r="BF2" s="652"/>
      <c r="BG2" s="652"/>
      <c r="BH2" s="652"/>
      <c r="BI2" s="652"/>
      <c r="BJ2" s="652"/>
      <c r="BK2" s="652"/>
      <c r="BL2" s="652"/>
      <c r="BM2" s="652"/>
      <c r="BN2" s="652"/>
      <c r="BO2" s="652"/>
      <c r="BP2" s="652"/>
      <c r="BQ2" s="652"/>
      <c r="BR2" s="652"/>
      <c r="BS2" s="652"/>
      <c r="BT2" s="652"/>
      <c r="BU2" s="652"/>
      <c r="BV2" s="652"/>
      <c r="BW2" s="652"/>
      <c r="BX2" s="652"/>
      <c r="BY2" s="652"/>
      <c r="BZ2" s="652"/>
      <c r="CA2" s="652"/>
      <c r="CB2" s="652"/>
      <c r="CC2" s="652"/>
      <c r="CD2" s="652"/>
    </row>
    <row r="3" ht="4.5" customHeight="1" thickBot="1">
      <c r="A3" s="241"/>
    </row>
    <row r="4" spans="1:89" s="190" customFormat="1" ht="22.5" customHeight="1" thickBot="1" thickTop="1">
      <c r="A4" s="242"/>
      <c r="B4" s="187"/>
      <c r="C4" s="188"/>
      <c r="D4" s="189"/>
      <c r="E4" s="644" t="s">
        <v>0</v>
      </c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6"/>
      <c r="AR4" s="647" t="s">
        <v>1</v>
      </c>
      <c r="AS4" s="645"/>
      <c r="AT4" s="645"/>
      <c r="AU4" s="645"/>
      <c r="AV4" s="645"/>
      <c r="AW4" s="645"/>
      <c r="AX4" s="645"/>
      <c r="AY4" s="645"/>
      <c r="AZ4" s="645"/>
      <c r="BA4" s="645"/>
      <c r="BB4" s="645"/>
      <c r="BC4" s="645"/>
      <c r="BD4" s="645"/>
      <c r="BE4" s="645"/>
      <c r="BF4" s="645"/>
      <c r="BG4" s="645"/>
      <c r="BH4" s="645"/>
      <c r="BI4" s="645"/>
      <c r="BJ4" s="645"/>
      <c r="BK4" s="645"/>
      <c r="BL4" s="645"/>
      <c r="BM4" s="645"/>
      <c r="BN4" s="645"/>
      <c r="BO4" s="645"/>
      <c r="BP4" s="645"/>
      <c r="BQ4" s="645"/>
      <c r="BR4" s="645"/>
      <c r="BS4" s="645"/>
      <c r="BT4" s="645"/>
      <c r="BU4" s="645"/>
      <c r="BV4" s="645"/>
      <c r="BW4" s="645"/>
      <c r="BX4" s="645"/>
      <c r="BY4" s="645"/>
      <c r="BZ4" s="645"/>
      <c r="CA4" s="645"/>
      <c r="CB4" s="645"/>
      <c r="CC4" s="646"/>
      <c r="CD4" s="648" t="s">
        <v>44</v>
      </c>
      <c r="CE4" s="649"/>
      <c r="CF4" s="649"/>
      <c r="CG4" s="649"/>
      <c r="CH4" s="649"/>
      <c r="CI4" s="649"/>
      <c r="CJ4" s="650"/>
      <c r="CK4" s="653" t="s">
        <v>45</v>
      </c>
    </row>
    <row r="5" spans="1:89" s="1" customFormat="1" ht="21.75" customHeight="1" thickBot="1">
      <c r="A5" s="243"/>
      <c r="B5" s="78"/>
      <c r="C5" s="79"/>
      <c r="D5" s="656"/>
      <c r="E5" s="659" t="s">
        <v>3</v>
      </c>
      <c r="F5" s="659"/>
      <c r="G5" s="659"/>
      <c r="H5" s="659"/>
      <c r="I5" s="659"/>
      <c r="J5" s="660"/>
      <c r="K5" s="661" t="s">
        <v>4</v>
      </c>
      <c r="L5" s="659"/>
      <c r="M5" s="659"/>
      <c r="N5" s="659"/>
      <c r="O5" s="659"/>
      <c r="P5" s="660"/>
      <c r="Q5" s="659" t="s">
        <v>5</v>
      </c>
      <c r="R5" s="659"/>
      <c r="S5" s="659"/>
      <c r="T5" s="659"/>
      <c r="U5" s="659"/>
      <c r="V5" s="659"/>
      <c r="W5" s="134"/>
      <c r="X5" s="130" t="s">
        <v>6</v>
      </c>
      <c r="Y5" s="80"/>
      <c r="Z5" s="80"/>
      <c r="AA5" s="80"/>
      <c r="AB5" s="135"/>
      <c r="AC5" s="134"/>
      <c r="AD5" s="130" t="s">
        <v>48</v>
      </c>
      <c r="AE5" s="80"/>
      <c r="AF5" s="80"/>
      <c r="AG5" s="80"/>
      <c r="AH5" s="135"/>
      <c r="AI5" s="134"/>
      <c r="AJ5" s="130" t="s">
        <v>49</v>
      </c>
      <c r="AK5" s="80"/>
      <c r="AL5" s="80"/>
      <c r="AM5" s="80"/>
      <c r="AN5" s="135"/>
      <c r="AO5" s="93" t="s">
        <v>7</v>
      </c>
      <c r="AP5" s="91" t="s">
        <v>7</v>
      </c>
      <c r="AQ5" s="98" t="s">
        <v>2</v>
      </c>
      <c r="AR5" s="622" t="s">
        <v>3</v>
      </c>
      <c r="AS5" s="659"/>
      <c r="AT5" s="659"/>
      <c r="AU5" s="659"/>
      <c r="AV5" s="659"/>
      <c r="AW5" s="660"/>
      <c r="AX5" s="659" t="s">
        <v>4</v>
      </c>
      <c r="AY5" s="659"/>
      <c r="AZ5" s="659"/>
      <c r="BA5" s="659"/>
      <c r="BB5" s="659"/>
      <c r="BC5" s="660"/>
      <c r="BD5" s="661" t="s">
        <v>5</v>
      </c>
      <c r="BE5" s="659"/>
      <c r="BF5" s="659"/>
      <c r="BG5" s="659"/>
      <c r="BH5" s="659"/>
      <c r="BI5" s="660"/>
      <c r="BJ5" s="661" t="s">
        <v>6</v>
      </c>
      <c r="BK5" s="659"/>
      <c r="BL5" s="659"/>
      <c r="BM5" s="659"/>
      <c r="BN5" s="659"/>
      <c r="BO5" s="660"/>
      <c r="BP5" s="661" t="s">
        <v>48</v>
      </c>
      <c r="BQ5" s="659"/>
      <c r="BR5" s="659"/>
      <c r="BS5" s="659"/>
      <c r="BT5" s="659"/>
      <c r="BU5" s="660"/>
      <c r="BV5" s="661" t="s">
        <v>49</v>
      </c>
      <c r="BW5" s="659"/>
      <c r="BX5" s="659"/>
      <c r="BY5" s="659"/>
      <c r="BZ5" s="659"/>
      <c r="CA5" s="660"/>
      <c r="CB5" s="81" t="s">
        <v>7</v>
      </c>
      <c r="CC5" s="167" t="s">
        <v>7</v>
      </c>
      <c r="CD5" s="159" t="s">
        <v>7</v>
      </c>
      <c r="CE5" s="160" t="s">
        <v>7</v>
      </c>
      <c r="CF5" s="609" t="s">
        <v>8</v>
      </c>
      <c r="CG5" s="609"/>
      <c r="CH5" s="609"/>
      <c r="CI5" s="609"/>
      <c r="CJ5" s="672"/>
      <c r="CK5" s="654"/>
    </row>
    <row r="6" spans="1:89" s="1" customFormat="1" ht="13.5">
      <c r="A6" s="244" t="s">
        <v>10</v>
      </c>
      <c r="B6" s="68" t="s">
        <v>11</v>
      </c>
      <c r="C6" s="3" t="s">
        <v>12</v>
      </c>
      <c r="D6" s="657"/>
      <c r="E6" s="665" t="s">
        <v>13</v>
      </c>
      <c r="F6" s="665"/>
      <c r="G6" s="665"/>
      <c r="H6" s="665"/>
      <c r="I6" s="666"/>
      <c r="J6" s="142" t="s">
        <v>14</v>
      </c>
      <c r="K6" s="667" t="s">
        <v>13</v>
      </c>
      <c r="L6" s="665"/>
      <c r="M6" s="665"/>
      <c r="N6" s="666"/>
      <c r="O6" s="117"/>
      <c r="P6" s="143" t="s">
        <v>14</v>
      </c>
      <c r="Q6" s="666" t="s">
        <v>13</v>
      </c>
      <c r="R6" s="668"/>
      <c r="S6" s="668"/>
      <c r="T6" s="668"/>
      <c r="U6" s="116"/>
      <c r="V6" s="131" t="s">
        <v>14</v>
      </c>
      <c r="W6" s="136" t="s">
        <v>13</v>
      </c>
      <c r="X6" s="5"/>
      <c r="Y6" s="5"/>
      <c r="Z6" s="5"/>
      <c r="AA6" s="5"/>
      <c r="AB6" s="120" t="s">
        <v>14</v>
      </c>
      <c r="AC6" s="136" t="s">
        <v>13</v>
      </c>
      <c r="AD6" s="5"/>
      <c r="AE6" s="5"/>
      <c r="AF6" s="5"/>
      <c r="AG6" s="5"/>
      <c r="AH6" s="120" t="s">
        <v>14</v>
      </c>
      <c r="AI6" s="136" t="s">
        <v>13</v>
      </c>
      <c r="AJ6" s="5"/>
      <c r="AK6" s="5"/>
      <c r="AL6" s="5"/>
      <c r="AM6" s="5"/>
      <c r="AN6" s="120" t="s">
        <v>14</v>
      </c>
      <c r="AO6" s="94" t="s">
        <v>15</v>
      </c>
      <c r="AP6" s="90" t="s">
        <v>14</v>
      </c>
      <c r="AQ6" s="99" t="s">
        <v>9</v>
      </c>
      <c r="AR6" s="669" t="s">
        <v>13</v>
      </c>
      <c r="AS6" s="662"/>
      <c r="AT6" s="662"/>
      <c r="AU6" s="662"/>
      <c r="AV6" s="663"/>
      <c r="AW6" s="129" t="s">
        <v>14</v>
      </c>
      <c r="AX6" s="662" t="s">
        <v>13</v>
      </c>
      <c r="AY6" s="662"/>
      <c r="AZ6" s="662"/>
      <c r="BA6" s="662"/>
      <c r="BB6" s="663"/>
      <c r="BC6" s="125" t="s">
        <v>14</v>
      </c>
      <c r="BD6" s="664" t="s">
        <v>13</v>
      </c>
      <c r="BE6" s="662"/>
      <c r="BF6" s="662"/>
      <c r="BG6" s="662"/>
      <c r="BH6" s="663"/>
      <c r="BI6" s="125" t="s">
        <v>14</v>
      </c>
      <c r="BJ6" s="664" t="s">
        <v>13</v>
      </c>
      <c r="BK6" s="662"/>
      <c r="BL6" s="662"/>
      <c r="BM6" s="662"/>
      <c r="BN6" s="663"/>
      <c r="BO6" s="120" t="s">
        <v>14</v>
      </c>
      <c r="BP6" s="664" t="s">
        <v>13</v>
      </c>
      <c r="BQ6" s="662"/>
      <c r="BR6" s="662"/>
      <c r="BS6" s="662"/>
      <c r="BT6" s="663"/>
      <c r="BU6" s="120" t="s">
        <v>14</v>
      </c>
      <c r="BV6" s="664" t="s">
        <v>13</v>
      </c>
      <c r="BW6" s="662"/>
      <c r="BX6" s="662"/>
      <c r="BY6" s="662"/>
      <c r="BZ6" s="663"/>
      <c r="CA6" s="120" t="s">
        <v>14</v>
      </c>
      <c r="CB6" s="6" t="s">
        <v>15</v>
      </c>
      <c r="CC6" s="157" t="s">
        <v>14</v>
      </c>
      <c r="CD6" s="161" t="s">
        <v>15</v>
      </c>
      <c r="CE6" s="162" t="s">
        <v>14</v>
      </c>
      <c r="CF6" s="670" t="s">
        <v>16</v>
      </c>
      <c r="CG6" s="670"/>
      <c r="CH6" s="670"/>
      <c r="CI6" s="670"/>
      <c r="CJ6" s="671"/>
      <c r="CK6" s="654"/>
    </row>
    <row r="7" spans="1:89" s="1" customFormat="1" ht="12" customHeight="1" thickBot="1">
      <c r="A7" s="244"/>
      <c r="B7" s="68"/>
      <c r="C7" s="82"/>
      <c r="D7" s="658"/>
      <c r="E7" s="100" t="s">
        <v>17</v>
      </c>
      <c r="F7" s="100" t="s">
        <v>18</v>
      </c>
      <c r="G7" s="100" t="s">
        <v>42</v>
      </c>
      <c r="H7" s="100" t="s">
        <v>46</v>
      </c>
      <c r="I7" s="100" t="s">
        <v>43</v>
      </c>
      <c r="J7" s="138"/>
      <c r="K7" s="137" t="s">
        <v>17</v>
      </c>
      <c r="L7" s="100" t="s">
        <v>18</v>
      </c>
      <c r="M7" s="100" t="s">
        <v>42</v>
      </c>
      <c r="N7" s="100" t="s">
        <v>46</v>
      </c>
      <c r="O7" s="100" t="s">
        <v>43</v>
      </c>
      <c r="P7" s="138"/>
      <c r="Q7" s="100" t="s">
        <v>17</v>
      </c>
      <c r="R7" s="100" t="s">
        <v>18</v>
      </c>
      <c r="S7" s="100" t="s">
        <v>42</v>
      </c>
      <c r="T7" s="100" t="s">
        <v>46</v>
      </c>
      <c r="U7" s="100" t="s">
        <v>43</v>
      </c>
      <c r="V7" s="132"/>
      <c r="W7" s="137" t="s">
        <v>17</v>
      </c>
      <c r="X7" s="100" t="s">
        <v>18</v>
      </c>
      <c r="Y7" s="100" t="s">
        <v>42</v>
      </c>
      <c r="Z7" s="100" t="s">
        <v>46</v>
      </c>
      <c r="AA7" s="100" t="s">
        <v>43</v>
      </c>
      <c r="AB7" s="138"/>
      <c r="AC7" s="137" t="s">
        <v>17</v>
      </c>
      <c r="AD7" s="100" t="s">
        <v>18</v>
      </c>
      <c r="AE7" s="100" t="s">
        <v>42</v>
      </c>
      <c r="AF7" s="100" t="s">
        <v>46</v>
      </c>
      <c r="AG7" s="100" t="s">
        <v>43</v>
      </c>
      <c r="AH7" s="138"/>
      <c r="AI7" s="137" t="s">
        <v>17</v>
      </c>
      <c r="AJ7" s="100" t="s">
        <v>18</v>
      </c>
      <c r="AK7" s="100" t="s">
        <v>42</v>
      </c>
      <c r="AL7" s="100" t="s">
        <v>46</v>
      </c>
      <c r="AM7" s="100" t="s">
        <v>43</v>
      </c>
      <c r="AN7" s="138"/>
      <c r="AO7" s="94" t="s">
        <v>19</v>
      </c>
      <c r="AP7" s="90" t="s">
        <v>19</v>
      </c>
      <c r="AQ7" s="181" t="s">
        <v>20</v>
      </c>
      <c r="AR7" s="105" t="s">
        <v>17</v>
      </c>
      <c r="AS7" s="106" t="s">
        <v>18</v>
      </c>
      <c r="AT7" s="106" t="s">
        <v>42</v>
      </c>
      <c r="AU7" s="106" t="s">
        <v>46</v>
      </c>
      <c r="AV7" s="106" t="s">
        <v>43</v>
      </c>
      <c r="AW7" s="122"/>
      <c r="AX7" s="108" t="s">
        <v>17</v>
      </c>
      <c r="AY7" s="106" t="s">
        <v>18</v>
      </c>
      <c r="AZ7" s="108" t="s">
        <v>42</v>
      </c>
      <c r="BA7" s="108" t="s">
        <v>46</v>
      </c>
      <c r="BB7" s="108" t="s">
        <v>43</v>
      </c>
      <c r="BC7" s="122"/>
      <c r="BD7" s="126" t="s">
        <v>17</v>
      </c>
      <c r="BE7" s="109" t="s">
        <v>18</v>
      </c>
      <c r="BF7" s="109" t="s">
        <v>42</v>
      </c>
      <c r="BG7" s="100" t="s">
        <v>46</v>
      </c>
      <c r="BH7" s="100" t="s">
        <v>43</v>
      </c>
      <c r="BI7" s="122"/>
      <c r="BJ7" s="121" t="s">
        <v>17</v>
      </c>
      <c r="BK7" s="106" t="s">
        <v>18</v>
      </c>
      <c r="BL7" s="106" t="s">
        <v>42</v>
      </c>
      <c r="BM7" s="106" t="s">
        <v>46</v>
      </c>
      <c r="BN7" s="106" t="s">
        <v>43</v>
      </c>
      <c r="BO7" s="122"/>
      <c r="BP7" s="121" t="s">
        <v>17</v>
      </c>
      <c r="BQ7" s="106" t="s">
        <v>18</v>
      </c>
      <c r="BR7" s="106" t="s">
        <v>42</v>
      </c>
      <c r="BS7" s="106" t="s">
        <v>46</v>
      </c>
      <c r="BT7" s="106" t="s">
        <v>43</v>
      </c>
      <c r="BU7" s="122"/>
      <c r="BV7" s="121" t="s">
        <v>17</v>
      </c>
      <c r="BW7" s="106" t="s">
        <v>18</v>
      </c>
      <c r="BX7" s="106" t="s">
        <v>42</v>
      </c>
      <c r="BY7" s="106" t="s">
        <v>46</v>
      </c>
      <c r="BZ7" s="106" t="s">
        <v>43</v>
      </c>
      <c r="CA7" s="122"/>
      <c r="CB7" s="114" t="s">
        <v>21</v>
      </c>
      <c r="CC7" s="158" t="s">
        <v>21</v>
      </c>
      <c r="CD7" s="163" t="s">
        <v>22</v>
      </c>
      <c r="CE7" s="164" t="s">
        <v>22</v>
      </c>
      <c r="CF7" s="8" t="s">
        <v>17</v>
      </c>
      <c r="CG7" s="107" t="s">
        <v>18</v>
      </c>
      <c r="CH7" s="115" t="s">
        <v>42</v>
      </c>
      <c r="CI7" s="118" t="s">
        <v>46</v>
      </c>
      <c r="CJ7" s="165" t="s">
        <v>47</v>
      </c>
      <c r="CK7" s="655"/>
    </row>
    <row r="8" spans="1:89" s="1" customFormat="1" ht="21.75" customHeight="1" thickBot="1">
      <c r="A8" s="245">
        <f>'classement '!A8</f>
        <v>15</v>
      </c>
      <c r="B8" s="180" t="str">
        <f>'classement '!B8</f>
        <v>MANUCENTRE CANTAL SHOP</v>
      </c>
      <c r="C8" s="172" t="str">
        <f>'classement '!C8</f>
        <v>ARRESTIER Damien -  DELSOUC Tony</v>
      </c>
      <c r="D8" s="172" t="str">
        <f>'classement '!D8</f>
        <v>15/15</v>
      </c>
      <c r="E8" s="141">
        <v>1</v>
      </c>
      <c r="F8" s="97">
        <v>100</v>
      </c>
      <c r="G8" s="97">
        <v>300</v>
      </c>
      <c r="H8" s="97">
        <v>1</v>
      </c>
      <c r="I8" s="97">
        <v>100</v>
      </c>
      <c r="J8" s="140">
        <v>300</v>
      </c>
      <c r="K8" s="139">
        <v>1</v>
      </c>
      <c r="L8" s="97">
        <v>100</v>
      </c>
      <c r="M8" s="97">
        <v>200</v>
      </c>
      <c r="N8" s="104">
        <v>1</v>
      </c>
      <c r="O8" s="104">
        <v>100</v>
      </c>
      <c r="P8" s="140">
        <v>100</v>
      </c>
      <c r="Q8" s="141">
        <v>1</v>
      </c>
      <c r="R8" s="97">
        <v>100</v>
      </c>
      <c r="S8" s="97">
        <v>200</v>
      </c>
      <c r="T8" s="97">
        <v>5</v>
      </c>
      <c r="U8" s="97">
        <v>1100</v>
      </c>
      <c r="V8" s="133"/>
      <c r="W8" s="139">
        <v>1</v>
      </c>
      <c r="X8" s="97">
        <v>100</v>
      </c>
      <c r="Y8" s="97">
        <v>300</v>
      </c>
      <c r="Z8" s="97">
        <v>1</v>
      </c>
      <c r="AA8" s="97">
        <v>100</v>
      </c>
      <c r="AB8" s="140">
        <v>300</v>
      </c>
      <c r="AC8" s="139">
        <v>1</v>
      </c>
      <c r="AD8" s="97">
        <v>100</v>
      </c>
      <c r="AE8" s="97">
        <v>200</v>
      </c>
      <c r="AF8" s="97">
        <v>1</v>
      </c>
      <c r="AG8" s="97">
        <v>100</v>
      </c>
      <c r="AH8" s="140">
        <v>100</v>
      </c>
      <c r="AI8" s="139">
        <v>1</v>
      </c>
      <c r="AJ8" s="97">
        <v>100</v>
      </c>
      <c r="AK8" s="97">
        <v>200</v>
      </c>
      <c r="AL8" s="97">
        <v>5</v>
      </c>
      <c r="AM8" s="97">
        <v>1100</v>
      </c>
      <c r="AN8" s="133">
        <v>10</v>
      </c>
      <c r="AO8" s="182">
        <f>'classement '!T8</f>
        <v>5</v>
      </c>
      <c r="AP8" s="184">
        <f>'classement '!W8</f>
        <v>874.5</v>
      </c>
      <c r="AQ8" s="183">
        <f>'classement '!X8</f>
        <v>5</v>
      </c>
      <c r="AR8" s="128">
        <v>2</v>
      </c>
      <c r="AS8" s="103">
        <v>2</v>
      </c>
      <c r="AT8" s="103">
        <v>2</v>
      </c>
      <c r="AU8" s="103"/>
      <c r="AV8" s="103"/>
      <c r="AW8" s="127"/>
      <c r="AX8" s="128"/>
      <c r="AY8" s="103"/>
      <c r="AZ8" s="103"/>
      <c r="BA8" s="103"/>
      <c r="BB8" s="103"/>
      <c r="BC8" s="127"/>
      <c r="BD8" s="123"/>
      <c r="BE8" s="103"/>
      <c r="BF8" s="103"/>
      <c r="BG8" s="103"/>
      <c r="BH8" s="103"/>
      <c r="BI8" s="127"/>
      <c r="BJ8" s="123"/>
      <c r="BK8" s="103"/>
      <c r="BL8" s="103"/>
      <c r="BM8" s="103"/>
      <c r="BN8" s="103"/>
      <c r="BO8" s="124"/>
      <c r="BP8" s="123"/>
      <c r="BQ8" s="103"/>
      <c r="BR8" s="103"/>
      <c r="BS8" s="103"/>
      <c r="BT8" s="103"/>
      <c r="BU8" s="124"/>
      <c r="BV8" s="123"/>
      <c r="BW8" s="103"/>
      <c r="BX8" s="103"/>
      <c r="BY8" s="103"/>
      <c r="BZ8" s="103"/>
      <c r="CA8" s="124"/>
      <c r="CB8" s="119">
        <f>'classement '!AN8</f>
        <v>5</v>
      </c>
      <c r="CC8" s="185">
        <f>'classement '!AQ8</f>
        <v>809</v>
      </c>
      <c r="CD8" s="110">
        <f>'classement '!AR8</f>
        <v>10</v>
      </c>
      <c r="CE8" s="185">
        <f>'classement '!AS8</f>
        <v>1683.5</v>
      </c>
      <c r="CF8" s="211">
        <f>'classement '!AT8</f>
        <v>9</v>
      </c>
      <c r="CG8" s="212">
        <f>'classement '!AU8</f>
        <v>1</v>
      </c>
      <c r="CH8" s="212">
        <f>'classement '!AV8</f>
        <v>0</v>
      </c>
      <c r="CI8" s="212">
        <f>'classement '!AW8</f>
        <v>0</v>
      </c>
      <c r="CJ8" s="213">
        <f>'classement '!AX8</f>
        <v>0</v>
      </c>
      <c r="CK8" s="248"/>
    </row>
    <row r="9" spans="1:89" s="1" customFormat="1" ht="13.5" thickBot="1">
      <c r="A9" s="245">
        <f>'classement '!A9</f>
        <v>75</v>
      </c>
      <c r="B9" s="180" t="str">
        <f>'classement '!B9</f>
        <v>CLUB GUITALENS - L'ALBAREDE - ILLEX</v>
      </c>
      <c r="C9" s="172" t="str">
        <f>'classement '!C9</f>
        <v>CASTET Gaspard - DESTRUEL Marc</v>
      </c>
      <c r="D9" s="172" t="str">
        <f>'classement '!D9</f>
        <v>81/81</v>
      </c>
      <c r="E9" s="141"/>
      <c r="F9" s="97"/>
      <c r="G9" s="97">
        <v>0</v>
      </c>
      <c r="H9" s="97"/>
      <c r="I9" s="97"/>
      <c r="J9" s="140">
        <v>0</v>
      </c>
      <c r="K9" s="139"/>
      <c r="L9" s="97"/>
      <c r="M9" s="97">
        <v>0</v>
      </c>
      <c r="N9" s="96"/>
      <c r="O9" s="104"/>
      <c r="P9" s="140">
        <v>0</v>
      </c>
      <c r="Q9" s="141"/>
      <c r="R9" s="97"/>
      <c r="S9" s="97">
        <v>0</v>
      </c>
      <c r="T9" s="97">
        <v>0</v>
      </c>
      <c r="U9" s="97">
        <v>0</v>
      </c>
      <c r="V9" s="133"/>
      <c r="W9" s="139"/>
      <c r="X9" s="97"/>
      <c r="Y9" s="97">
        <v>0</v>
      </c>
      <c r="Z9" s="97"/>
      <c r="AA9" s="97"/>
      <c r="AB9" s="140">
        <v>0</v>
      </c>
      <c r="AC9" s="139"/>
      <c r="AD9" s="97"/>
      <c r="AE9" s="97">
        <v>0</v>
      </c>
      <c r="AF9" s="97"/>
      <c r="AG9" s="97"/>
      <c r="AH9" s="140">
        <v>0</v>
      </c>
      <c r="AI9" s="139"/>
      <c r="AJ9" s="97"/>
      <c r="AK9" s="97">
        <v>0</v>
      </c>
      <c r="AL9" s="97">
        <v>0</v>
      </c>
      <c r="AM9" s="97">
        <v>0</v>
      </c>
      <c r="AN9" s="133">
        <v>0</v>
      </c>
      <c r="AO9" s="182">
        <f>'classement '!T9</f>
        <v>6</v>
      </c>
      <c r="AP9" s="184">
        <f>'classement '!W9</f>
        <v>1081.5</v>
      </c>
      <c r="AQ9" s="183">
        <f>'classement '!X9</f>
        <v>2</v>
      </c>
      <c r="AR9" s="128">
        <v>0</v>
      </c>
      <c r="AS9" s="103">
        <v>0</v>
      </c>
      <c r="AT9" s="103">
        <v>0</v>
      </c>
      <c r="AU9" s="103"/>
      <c r="AV9" s="103"/>
      <c r="AW9" s="127"/>
      <c r="AX9" s="128"/>
      <c r="AY9" s="103"/>
      <c r="AZ9" s="103"/>
      <c r="BA9" s="103"/>
      <c r="BB9" s="103"/>
      <c r="BC9" s="127"/>
      <c r="BD9" s="123"/>
      <c r="BE9" s="103"/>
      <c r="BF9" s="103"/>
      <c r="BG9" s="103"/>
      <c r="BH9" s="103"/>
      <c r="BI9" s="127"/>
      <c r="BJ9" s="123"/>
      <c r="BK9" s="103"/>
      <c r="BL9" s="103"/>
      <c r="BM9" s="103"/>
      <c r="BN9" s="103"/>
      <c r="BO9" s="124"/>
      <c r="BP9" s="123"/>
      <c r="BQ9" s="103"/>
      <c r="BR9" s="103"/>
      <c r="BS9" s="103"/>
      <c r="BT9" s="103"/>
      <c r="BU9" s="124"/>
      <c r="BV9" s="123"/>
      <c r="BW9" s="103"/>
      <c r="BX9" s="103"/>
      <c r="BY9" s="103"/>
      <c r="BZ9" s="103"/>
      <c r="CA9" s="124"/>
      <c r="CB9" s="119">
        <f>'classement '!AN9</f>
        <v>3</v>
      </c>
      <c r="CC9" s="185">
        <f>'classement '!AQ9</f>
        <v>474</v>
      </c>
      <c r="CD9" s="110">
        <f>'classement '!AR9</f>
        <v>9</v>
      </c>
      <c r="CE9" s="185">
        <f>'classement '!AS9</f>
        <v>1555.5</v>
      </c>
      <c r="CF9" s="211">
        <f>'classement '!AT9</f>
        <v>9</v>
      </c>
      <c r="CG9" s="212">
        <f>'classement '!AU9</f>
        <v>0</v>
      </c>
      <c r="CH9" s="212">
        <f>'classement '!AV9</f>
        <v>0</v>
      </c>
      <c r="CI9" s="212">
        <f>'classement '!AW9</f>
        <v>0</v>
      </c>
      <c r="CJ9" s="213">
        <f>'classement '!AX9</f>
        <v>0</v>
      </c>
      <c r="CK9" s="249"/>
    </row>
    <row r="10" spans="1:89" s="1" customFormat="1" ht="23.25" thickBot="1">
      <c r="A10" s="245">
        <f>'classement '!A10</f>
        <v>28</v>
      </c>
      <c r="B10" s="180" t="str">
        <f>'classement '!B10</f>
        <v>BASS BOAT EUROPE - OLD FOX - DAIWA - LOWRANCE</v>
      </c>
      <c r="C10" s="172" t="str">
        <f>'classement '!C10</f>
        <v>MARRAGOU Alain - DELEBARRE Nicolas</v>
      </c>
      <c r="D10" s="172" t="str">
        <f>'classement '!D10</f>
        <v>12/48</v>
      </c>
      <c r="E10" s="141"/>
      <c r="F10" s="97"/>
      <c r="G10" s="97">
        <v>0</v>
      </c>
      <c r="H10" s="97"/>
      <c r="I10" s="97"/>
      <c r="J10" s="140">
        <v>0</v>
      </c>
      <c r="K10" s="139"/>
      <c r="L10" s="97"/>
      <c r="M10" s="97">
        <v>0</v>
      </c>
      <c r="N10" s="96"/>
      <c r="O10" s="104"/>
      <c r="P10" s="140">
        <v>0</v>
      </c>
      <c r="Q10" s="141"/>
      <c r="R10" s="97"/>
      <c r="S10" s="97">
        <v>0</v>
      </c>
      <c r="T10" s="97">
        <v>0</v>
      </c>
      <c r="U10" s="97">
        <v>0</v>
      </c>
      <c r="V10" s="133"/>
      <c r="W10" s="139"/>
      <c r="X10" s="97"/>
      <c r="Y10" s="97">
        <v>0</v>
      </c>
      <c r="Z10" s="97"/>
      <c r="AA10" s="97"/>
      <c r="AB10" s="140">
        <v>0</v>
      </c>
      <c r="AC10" s="139"/>
      <c r="AD10" s="97"/>
      <c r="AE10" s="97">
        <v>0</v>
      </c>
      <c r="AF10" s="97"/>
      <c r="AG10" s="97"/>
      <c r="AH10" s="140">
        <v>0</v>
      </c>
      <c r="AI10" s="139"/>
      <c r="AJ10" s="97"/>
      <c r="AK10" s="97">
        <v>0</v>
      </c>
      <c r="AL10" s="97">
        <v>0</v>
      </c>
      <c r="AM10" s="97">
        <v>0</v>
      </c>
      <c r="AN10" s="133">
        <v>0</v>
      </c>
      <c r="AO10" s="182">
        <f>'classement '!T10</f>
        <v>10</v>
      </c>
      <c r="AP10" s="184">
        <f>'classement '!W10</f>
        <v>1144.5</v>
      </c>
      <c r="AQ10" s="183">
        <f>'classement '!X10</f>
        <v>1</v>
      </c>
      <c r="AR10" s="128">
        <v>0</v>
      </c>
      <c r="AS10" s="103">
        <v>0</v>
      </c>
      <c r="AT10" s="103">
        <v>0</v>
      </c>
      <c r="AU10" s="103"/>
      <c r="AV10" s="103"/>
      <c r="AW10" s="127"/>
      <c r="AX10" s="128"/>
      <c r="AY10" s="103"/>
      <c r="AZ10" s="103"/>
      <c r="BA10" s="103"/>
      <c r="BB10" s="103"/>
      <c r="BC10" s="127"/>
      <c r="BD10" s="123"/>
      <c r="BE10" s="103"/>
      <c r="BF10" s="103"/>
      <c r="BG10" s="103"/>
      <c r="BH10" s="103"/>
      <c r="BI10" s="127"/>
      <c r="BJ10" s="123"/>
      <c r="BK10" s="103"/>
      <c r="BL10" s="103"/>
      <c r="BM10" s="103"/>
      <c r="BN10" s="103"/>
      <c r="BO10" s="124"/>
      <c r="BP10" s="123"/>
      <c r="BQ10" s="103"/>
      <c r="BR10" s="103"/>
      <c r="BS10" s="103"/>
      <c r="BT10" s="103"/>
      <c r="BU10" s="124"/>
      <c r="BV10" s="123"/>
      <c r="BW10" s="103"/>
      <c r="BX10" s="103"/>
      <c r="BY10" s="103"/>
      <c r="BZ10" s="103"/>
      <c r="CA10" s="124"/>
      <c r="CB10" s="119">
        <f>'classement '!AN10</f>
        <v>2</v>
      </c>
      <c r="CC10" s="185">
        <f>'classement '!AQ10</f>
        <v>406</v>
      </c>
      <c r="CD10" s="110">
        <f>'classement '!AR10</f>
        <v>12</v>
      </c>
      <c r="CE10" s="185">
        <f>'classement '!AS10</f>
        <v>1550.5</v>
      </c>
      <c r="CF10" s="211">
        <f>'classement '!AT10</f>
        <v>6</v>
      </c>
      <c r="CG10" s="212">
        <f>'classement '!AU10</f>
        <v>5</v>
      </c>
      <c r="CH10" s="212">
        <f>'classement '!AV10</f>
        <v>0</v>
      </c>
      <c r="CI10" s="212">
        <f>'classement '!AW10</f>
        <v>0</v>
      </c>
      <c r="CJ10" s="213">
        <f>'classement '!AX10</f>
        <v>1</v>
      </c>
      <c r="CK10" s="166"/>
    </row>
    <row r="11" spans="1:89" s="1" customFormat="1" ht="13.5" thickBot="1">
      <c r="A11" s="245">
        <f>'classement '!A11</f>
        <v>64</v>
      </c>
      <c r="B11" s="180" t="str">
        <f>'classement '!B11</f>
        <v>VERTICAL FEELING - LOWRANCE - CHAMPIMONTAGNE</v>
      </c>
      <c r="C11" s="172" t="str">
        <f>'classement '!C11</f>
        <v>CHENEAU Philippe - MAUCCI Eric</v>
      </c>
      <c r="D11" s="172" t="str">
        <f>'classement '!D11</f>
        <v>63/12</v>
      </c>
      <c r="E11" s="141"/>
      <c r="F11" s="97"/>
      <c r="G11" s="97">
        <v>0</v>
      </c>
      <c r="H11" s="97"/>
      <c r="I11" s="97"/>
      <c r="J11" s="140">
        <v>0</v>
      </c>
      <c r="K11" s="139"/>
      <c r="L11" s="97"/>
      <c r="M11" s="97">
        <v>0</v>
      </c>
      <c r="N11" s="96"/>
      <c r="O11" s="104"/>
      <c r="P11" s="140">
        <v>0</v>
      </c>
      <c r="Q11" s="141"/>
      <c r="R11" s="97"/>
      <c r="S11" s="97">
        <v>0</v>
      </c>
      <c r="T11" s="97">
        <v>0</v>
      </c>
      <c r="U11" s="97">
        <v>0</v>
      </c>
      <c r="V11" s="133"/>
      <c r="W11" s="139"/>
      <c r="X11" s="97"/>
      <c r="Y11" s="97">
        <v>0</v>
      </c>
      <c r="Z11" s="97"/>
      <c r="AA11" s="97"/>
      <c r="AB11" s="140">
        <v>0</v>
      </c>
      <c r="AC11" s="139"/>
      <c r="AD11" s="97"/>
      <c r="AE11" s="97">
        <v>0</v>
      </c>
      <c r="AF11" s="97"/>
      <c r="AG11" s="97"/>
      <c r="AH11" s="140">
        <v>0</v>
      </c>
      <c r="AI11" s="139"/>
      <c r="AJ11" s="97"/>
      <c r="AK11" s="97">
        <v>0</v>
      </c>
      <c r="AL11" s="97">
        <v>0</v>
      </c>
      <c r="AM11" s="97">
        <v>0</v>
      </c>
      <c r="AN11" s="133">
        <v>0</v>
      </c>
      <c r="AO11" s="182">
        <f>'classement '!T11</f>
        <v>5</v>
      </c>
      <c r="AP11" s="184">
        <f>'classement '!W11</f>
        <v>890</v>
      </c>
      <c r="AQ11" s="183">
        <f>'classement '!X11</f>
        <v>4</v>
      </c>
      <c r="AR11" s="128">
        <v>0</v>
      </c>
      <c r="AS11" s="103">
        <v>0</v>
      </c>
      <c r="AT11" s="103">
        <v>0</v>
      </c>
      <c r="AU11" s="103"/>
      <c r="AV11" s="103"/>
      <c r="AW11" s="127"/>
      <c r="AX11" s="128"/>
      <c r="AY11" s="103"/>
      <c r="AZ11" s="103"/>
      <c r="BA11" s="103"/>
      <c r="BB11" s="103"/>
      <c r="BC11" s="127"/>
      <c r="BD11" s="123"/>
      <c r="BE11" s="103"/>
      <c r="BF11" s="103"/>
      <c r="BG11" s="103"/>
      <c r="BH11" s="103"/>
      <c r="BI11" s="127"/>
      <c r="BJ11" s="123"/>
      <c r="BK11" s="103"/>
      <c r="BL11" s="103"/>
      <c r="BM11" s="103"/>
      <c r="BN11" s="103"/>
      <c r="BO11" s="124"/>
      <c r="BP11" s="123"/>
      <c r="BQ11" s="103"/>
      <c r="BR11" s="103"/>
      <c r="BS11" s="103"/>
      <c r="BT11" s="103"/>
      <c r="BU11" s="124"/>
      <c r="BV11" s="123"/>
      <c r="BW11" s="103"/>
      <c r="BX11" s="103"/>
      <c r="BY11" s="103"/>
      <c r="BZ11" s="103"/>
      <c r="CA11" s="124"/>
      <c r="CB11" s="119">
        <f>'classement '!AN11</f>
        <v>1</v>
      </c>
      <c r="CC11" s="185">
        <f>'classement '!AQ11</f>
        <v>250</v>
      </c>
      <c r="CD11" s="110">
        <f>'classement '!AR11</f>
        <v>6</v>
      </c>
      <c r="CE11" s="185">
        <f>'classement '!AS11</f>
        <v>1140</v>
      </c>
      <c r="CF11" s="211">
        <f>'classement '!AT11</f>
        <v>5</v>
      </c>
      <c r="CG11" s="212">
        <f>'classement '!AU11</f>
        <v>1</v>
      </c>
      <c r="CH11" s="212">
        <f>'classement '!AV11</f>
        <v>0</v>
      </c>
      <c r="CI11" s="212">
        <f>'classement '!AW11</f>
        <v>0</v>
      </c>
      <c r="CJ11" s="213">
        <f>'classement '!AX11</f>
        <v>0</v>
      </c>
      <c r="CK11" s="166"/>
    </row>
    <row r="12" spans="1:89" s="1" customFormat="1" ht="13.5" thickBot="1">
      <c r="A12" s="245">
        <f>'classement '!A12</f>
        <v>70</v>
      </c>
      <c r="B12" s="180" t="str">
        <f>'classement '!B12</f>
        <v>AMS - POWERLINE</v>
      </c>
      <c r="C12" s="172" t="str">
        <f>'classement '!C12</f>
        <v>PAVELIC Ivan  - BARNOUIN Jerome</v>
      </c>
      <c r="D12" s="172" t="str">
        <f>'classement '!D12</f>
        <v>30/30</v>
      </c>
      <c r="E12" s="141"/>
      <c r="F12" s="97"/>
      <c r="G12" s="97">
        <v>0</v>
      </c>
      <c r="H12" s="97"/>
      <c r="I12" s="97"/>
      <c r="J12" s="140">
        <v>0</v>
      </c>
      <c r="K12" s="139"/>
      <c r="L12" s="97"/>
      <c r="M12" s="97">
        <v>0</v>
      </c>
      <c r="N12" s="96"/>
      <c r="O12" s="104"/>
      <c r="P12" s="140">
        <v>0</v>
      </c>
      <c r="Q12" s="141"/>
      <c r="R12" s="97"/>
      <c r="S12" s="97">
        <v>0</v>
      </c>
      <c r="T12" s="97">
        <v>0</v>
      </c>
      <c r="U12" s="97">
        <v>0</v>
      </c>
      <c r="V12" s="133"/>
      <c r="W12" s="139"/>
      <c r="X12" s="97"/>
      <c r="Y12" s="97">
        <v>0</v>
      </c>
      <c r="Z12" s="97"/>
      <c r="AA12" s="97"/>
      <c r="AB12" s="140">
        <v>0</v>
      </c>
      <c r="AC12" s="139"/>
      <c r="AD12" s="97"/>
      <c r="AE12" s="97">
        <v>0</v>
      </c>
      <c r="AF12" s="97"/>
      <c r="AG12" s="97"/>
      <c r="AH12" s="140">
        <v>0</v>
      </c>
      <c r="AI12" s="139"/>
      <c r="AJ12" s="97"/>
      <c r="AK12" s="97">
        <v>0</v>
      </c>
      <c r="AL12" s="97">
        <v>0</v>
      </c>
      <c r="AM12" s="97">
        <v>0</v>
      </c>
      <c r="AN12" s="133">
        <v>0</v>
      </c>
      <c r="AO12" s="182">
        <f>'classement '!T12</f>
        <v>5</v>
      </c>
      <c r="AP12" s="184">
        <f>'classement '!W12</f>
        <v>910.5</v>
      </c>
      <c r="AQ12" s="183">
        <f>'classement '!X12</f>
        <v>3</v>
      </c>
      <c r="AR12" s="128">
        <v>0</v>
      </c>
      <c r="AS12" s="103">
        <v>0</v>
      </c>
      <c r="AT12" s="103">
        <v>0</v>
      </c>
      <c r="AU12" s="103"/>
      <c r="AV12" s="103"/>
      <c r="AW12" s="127"/>
      <c r="AX12" s="128"/>
      <c r="AY12" s="103"/>
      <c r="AZ12" s="103"/>
      <c r="BA12" s="103"/>
      <c r="BB12" s="103"/>
      <c r="BC12" s="127"/>
      <c r="BD12" s="123"/>
      <c r="BE12" s="103"/>
      <c r="BF12" s="103"/>
      <c r="BG12" s="103"/>
      <c r="BH12" s="103"/>
      <c r="BI12" s="127"/>
      <c r="BJ12" s="123"/>
      <c r="BK12" s="103"/>
      <c r="BL12" s="103"/>
      <c r="BM12" s="103"/>
      <c r="BN12" s="103"/>
      <c r="BO12" s="124"/>
      <c r="BP12" s="123"/>
      <c r="BQ12" s="103"/>
      <c r="BR12" s="103"/>
      <c r="BS12" s="103"/>
      <c r="BT12" s="103"/>
      <c r="BU12" s="124"/>
      <c r="BV12" s="123"/>
      <c r="BW12" s="103"/>
      <c r="BX12" s="103"/>
      <c r="BY12" s="103"/>
      <c r="BZ12" s="103"/>
      <c r="CA12" s="124"/>
      <c r="CB12" s="119">
        <f>'classement '!AN12</f>
        <v>1</v>
      </c>
      <c r="CC12" s="185">
        <f>'classement '!AQ12</f>
        <v>207</v>
      </c>
      <c r="CD12" s="110">
        <f>'classement '!AR12</f>
        <v>6</v>
      </c>
      <c r="CE12" s="185">
        <f>'classement '!AS12</f>
        <v>1117.5</v>
      </c>
      <c r="CF12" s="211">
        <f>'classement '!AT12</f>
        <v>6</v>
      </c>
      <c r="CG12" s="212">
        <f>'classement '!AU12</f>
        <v>0</v>
      </c>
      <c r="CH12" s="212">
        <f>'classement '!AV12</f>
        <v>0</v>
      </c>
      <c r="CI12" s="212">
        <f>'classement '!AW12</f>
        <v>0</v>
      </c>
      <c r="CJ12" s="213">
        <f>'classement '!AX12</f>
        <v>0</v>
      </c>
      <c r="CK12" s="166"/>
    </row>
    <row r="13" spans="1:89" s="1" customFormat="1" ht="13.5" thickBot="1">
      <c r="A13" s="245">
        <f>'classement '!A13</f>
        <v>74</v>
      </c>
      <c r="B13" s="180" t="str">
        <f>'classement '!B13</f>
        <v>PREDATOR 3 VERTICAL FEELING - TCC87</v>
      </c>
      <c r="C13" s="172" t="str">
        <f>'classement '!C13</f>
        <v>IACONA Dominique - DELETTRE Dominique</v>
      </c>
      <c r="D13" s="172" t="str">
        <f>'classement '!D13</f>
        <v>87/87</v>
      </c>
      <c r="E13" s="141"/>
      <c r="F13" s="97"/>
      <c r="G13" s="97">
        <v>0</v>
      </c>
      <c r="H13" s="97"/>
      <c r="I13" s="97"/>
      <c r="J13" s="140">
        <v>0</v>
      </c>
      <c r="K13" s="139"/>
      <c r="L13" s="97"/>
      <c r="M13" s="97">
        <v>0</v>
      </c>
      <c r="N13" s="96"/>
      <c r="O13" s="104"/>
      <c r="P13" s="140">
        <v>0</v>
      </c>
      <c r="Q13" s="141"/>
      <c r="R13" s="97"/>
      <c r="S13" s="97">
        <v>0</v>
      </c>
      <c r="T13" s="97">
        <v>0</v>
      </c>
      <c r="U13" s="97">
        <v>0</v>
      </c>
      <c r="V13" s="133"/>
      <c r="W13" s="139"/>
      <c r="X13" s="97"/>
      <c r="Y13" s="97">
        <v>0</v>
      </c>
      <c r="Z13" s="97"/>
      <c r="AA13" s="97"/>
      <c r="AB13" s="140">
        <v>0</v>
      </c>
      <c r="AC13" s="139"/>
      <c r="AD13" s="97"/>
      <c r="AE13" s="97">
        <v>0</v>
      </c>
      <c r="AF13" s="97"/>
      <c r="AG13" s="97"/>
      <c r="AH13" s="140">
        <v>0</v>
      </c>
      <c r="AI13" s="139"/>
      <c r="AJ13" s="97"/>
      <c r="AK13" s="97">
        <v>0</v>
      </c>
      <c r="AL13" s="97">
        <v>0</v>
      </c>
      <c r="AM13" s="97">
        <v>0</v>
      </c>
      <c r="AN13" s="133">
        <v>0</v>
      </c>
      <c r="AO13" s="182">
        <f>'classement '!T13</f>
        <v>4</v>
      </c>
      <c r="AP13" s="184">
        <f>'classement '!W13</f>
        <v>705</v>
      </c>
      <c r="AQ13" s="183">
        <f>'classement '!X13</f>
        <v>6</v>
      </c>
      <c r="AR13" s="128">
        <v>0</v>
      </c>
      <c r="AS13" s="103">
        <v>0</v>
      </c>
      <c r="AT13" s="103">
        <v>0</v>
      </c>
      <c r="AU13" s="103"/>
      <c r="AV13" s="103"/>
      <c r="AW13" s="127"/>
      <c r="AX13" s="128"/>
      <c r="AY13" s="103"/>
      <c r="AZ13" s="103"/>
      <c r="BA13" s="103"/>
      <c r="BB13" s="103"/>
      <c r="BC13" s="127"/>
      <c r="BD13" s="123"/>
      <c r="BE13" s="103"/>
      <c r="BF13" s="103"/>
      <c r="BG13" s="103"/>
      <c r="BH13" s="103"/>
      <c r="BI13" s="127"/>
      <c r="BJ13" s="123"/>
      <c r="BK13" s="103"/>
      <c r="BL13" s="103"/>
      <c r="BM13" s="103"/>
      <c r="BN13" s="103"/>
      <c r="BO13" s="124"/>
      <c r="BP13" s="123"/>
      <c r="BQ13" s="103"/>
      <c r="BR13" s="103"/>
      <c r="BS13" s="103"/>
      <c r="BT13" s="103"/>
      <c r="BU13" s="124"/>
      <c r="BV13" s="123"/>
      <c r="BW13" s="103"/>
      <c r="BX13" s="103"/>
      <c r="BY13" s="103"/>
      <c r="BZ13" s="103"/>
      <c r="CA13" s="124"/>
      <c r="CB13" s="119">
        <f>'classement '!AN13</f>
        <v>0</v>
      </c>
      <c r="CC13" s="185">
        <f>'classement '!AQ13</f>
        <v>0</v>
      </c>
      <c r="CD13" s="110">
        <f>'classement '!AR13</f>
        <v>4</v>
      </c>
      <c r="CE13" s="185">
        <f>'classement '!AS13</f>
        <v>705</v>
      </c>
      <c r="CF13" s="211">
        <f>'classement '!AT13</f>
        <v>4</v>
      </c>
      <c r="CG13" s="212">
        <f>'classement '!AU13</f>
        <v>0</v>
      </c>
      <c r="CH13" s="212">
        <f>'classement '!AV13</f>
        <v>0</v>
      </c>
      <c r="CI13" s="212">
        <f>'classement '!AW13</f>
        <v>0</v>
      </c>
      <c r="CJ13" s="213">
        <f>'classement '!AX13</f>
        <v>0</v>
      </c>
      <c r="CK13" s="166"/>
    </row>
    <row r="14" spans="1:89" s="1" customFormat="1" ht="13.5" thickBot="1">
      <c r="A14" s="245">
        <f>'classement '!A14</f>
        <v>12</v>
      </c>
      <c r="B14" s="180">
        <f>'classement '!B14</f>
        <v>0</v>
      </c>
      <c r="C14" s="172" t="str">
        <f>'classement '!C14</f>
        <v>PONS Laurent - BRAUGE Fredéric</v>
      </c>
      <c r="D14" s="172" t="str">
        <f>'classement '!D14</f>
        <v>12/12</v>
      </c>
      <c r="E14" s="141"/>
      <c r="F14" s="97"/>
      <c r="G14" s="97">
        <v>0</v>
      </c>
      <c r="H14" s="97"/>
      <c r="I14" s="97"/>
      <c r="J14" s="140">
        <v>0</v>
      </c>
      <c r="K14" s="139"/>
      <c r="L14" s="97"/>
      <c r="M14" s="97">
        <v>0</v>
      </c>
      <c r="N14" s="96"/>
      <c r="O14" s="104"/>
      <c r="P14" s="140">
        <v>0</v>
      </c>
      <c r="Q14" s="141"/>
      <c r="R14" s="97"/>
      <c r="S14" s="97">
        <v>0</v>
      </c>
      <c r="T14" s="97">
        <v>0</v>
      </c>
      <c r="U14" s="97">
        <v>0</v>
      </c>
      <c r="V14" s="133"/>
      <c r="W14" s="139"/>
      <c r="X14" s="97"/>
      <c r="Y14" s="97">
        <v>0</v>
      </c>
      <c r="Z14" s="97"/>
      <c r="AA14" s="97"/>
      <c r="AB14" s="140">
        <v>0</v>
      </c>
      <c r="AC14" s="139"/>
      <c r="AD14" s="97"/>
      <c r="AE14" s="97">
        <v>0</v>
      </c>
      <c r="AF14" s="97"/>
      <c r="AG14" s="97"/>
      <c r="AH14" s="140">
        <v>0</v>
      </c>
      <c r="AI14" s="139"/>
      <c r="AJ14" s="97"/>
      <c r="AK14" s="97">
        <v>0</v>
      </c>
      <c r="AL14" s="97">
        <v>0</v>
      </c>
      <c r="AM14" s="97">
        <v>0</v>
      </c>
      <c r="AN14" s="133">
        <v>0</v>
      </c>
      <c r="AO14" s="182">
        <f>'classement '!T14</f>
        <v>2</v>
      </c>
      <c r="AP14" s="184">
        <f>'classement '!W14</f>
        <v>311</v>
      </c>
      <c r="AQ14" s="183">
        <f>'classement '!X14</f>
        <v>8</v>
      </c>
      <c r="AR14" s="128">
        <v>0</v>
      </c>
      <c r="AS14" s="103">
        <v>0</v>
      </c>
      <c r="AT14" s="103">
        <v>0</v>
      </c>
      <c r="AU14" s="103"/>
      <c r="AV14" s="103"/>
      <c r="AW14" s="127"/>
      <c r="AX14" s="128"/>
      <c r="AY14" s="103"/>
      <c r="AZ14" s="103"/>
      <c r="BA14" s="103"/>
      <c r="BB14" s="103"/>
      <c r="BC14" s="127"/>
      <c r="BD14" s="123"/>
      <c r="BE14" s="103"/>
      <c r="BF14" s="103"/>
      <c r="BG14" s="103"/>
      <c r="BH14" s="103"/>
      <c r="BI14" s="127"/>
      <c r="BJ14" s="123"/>
      <c r="BK14" s="103"/>
      <c r="BL14" s="103"/>
      <c r="BM14" s="103"/>
      <c r="BN14" s="103"/>
      <c r="BO14" s="124"/>
      <c r="BP14" s="123"/>
      <c r="BQ14" s="103"/>
      <c r="BR14" s="103"/>
      <c r="BS14" s="103"/>
      <c r="BT14" s="103"/>
      <c r="BU14" s="124"/>
      <c r="BV14" s="123"/>
      <c r="BW14" s="103"/>
      <c r="BX14" s="103"/>
      <c r="BY14" s="103"/>
      <c r="BZ14" s="103"/>
      <c r="CA14" s="124"/>
      <c r="CB14" s="119">
        <f>'classement '!AN14</f>
        <v>2</v>
      </c>
      <c r="CC14" s="185">
        <f>'classement '!AQ14</f>
        <v>336</v>
      </c>
      <c r="CD14" s="110">
        <f>'classement '!AR14</f>
        <v>4</v>
      </c>
      <c r="CE14" s="185">
        <f>'classement '!AS14</f>
        <v>647</v>
      </c>
      <c r="CF14" s="211">
        <f>'classement '!AT14</f>
        <v>3</v>
      </c>
      <c r="CG14" s="212">
        <f>'classement '!AU14</f>
        <v>1</v>
      </c>
      <c r="CH14" s="212">
        <f>'classement '!AV14</f>
        <v>0</v>
      </c>
      <c r="CI14" s="212">
        <f>'classement '!AW14</f>
        <v>0</v>
      </c>
      <c r="CJ14" s="213">
        <f>'classement '!AX14</f>
        <v>0</v>
      </c>
      <c r="CK14" s="166"/>
    </row>
    <row r="15" spans="1:89" s="1" customFormat="1" ht="23.25" thickBot="1">
      <c r="A15" s="245">
        <f>'classement '!A15</f>
        <v>4</v>
      </c>
      <c r="B15" s="180" t="str">
        <f>'classement '!B15</f>
        <v>LE TRAQUEUR II -ILLEX - AQUAPESCA - TYBOAT.COM -  CHRONOPILES</v>
      </c>
      <c r="C15" s="172" t="str">
        <f>'classement '!C15</f>
        <v>COUNAGO Franck - CANS Eddy</v>
      </c>
      <c r="D15" s="172" t="str">
        <f>'classement '!D15</f>
        <v>31/31</v>
      </c>
      <c r="E15" s="141"/>
      <c r="F15" s="97"/>
      <c r="G15" s="97">
        <v>0</v>
      </c>
      <c r="H15" s="97"/>
      <c r="I15" s="97"/>
      <c r="J15" s="140">
        <v>0</v>
      </c>
      <c r="K15" s="139"/>
      <c r="L15" s="97"/>
      <c r="M15" s="97">
        <v>0</v>
      </c>
      <c r="N15" s="96"/>
      <c r="O15" s="104"/>
      <c r="P15" s="140">
        <v>0</v>
      </c>
      <c r="Q15" s="141"/>
      <c r="R15" s="97"/>
      <c r="S15" s="97">
        <v>0</v>
      </c>
      <c r="T15" s="97">
        <v>0</v>
      </c>
      <c r="U15" s="97">
        <v>0</v>
      </c>
      <c r="V15" s="133"/>
      <c r="W15" s="139"/>
      <c r="X15" s="97"/>
      <c r="Y15" s="97">
        <v>0</v>
      </c>
      <c r="Z15" s="97"/>
      <c r="AA15" s="97"/>
      <c r="AB15" s="140">
        <v>0</v>
      </c>
      <c r="AC15" s="139"/>
      <c r="AD15" s="97"/>
      <c r="AE15" s="97">
        <v>0</v>
      </c>
      <c r="AF15" s="97"/>
      <c r="AG15" s="97"/>
      <c r="AH15" s="140">
        <v>0</v>
      </c>
      <c r="AI15" s="139"/>
      <c r="AJ15" s="97"/>
      <c r="AK15" s="97">
        <v>0</v>
      </c>
      <c r="AL15" s="97">
        <v>0</v>
      </c>
      <c r="AM15" s="97">
        <v>0</v>
      </c>
      <c r="AN15" s="133">
        <v>0</v>
      </c>
      <c r="AO15" s="182">
        <f>'classement '!T15</f>
        <v>4</v>
      </c>
      <c r="AP15" s="184">
        <f>'classement '!W15</f>
        <v>217</v>
      </c>
      <c r="AQ15" s="183">
        <f>'classement '!X15</f>
        <v>14</v>
      </c>
      <c r="AR15" s="128">
        <v>0</v>
      </c>
      <c r="AS15" s="103">
        <v>0</v>
      </c>
      <c r="AT15" s="103">
        <v>0</v>
      </c>
      <c r="AU15" s="103"/>
      <c r="AV15" s="103"/>
      <c r="AW15" s="127"/>
      <c r="AX15" s="128"/>
      <c r="AY15" s="103"/>
      <c r="AZ15" s="103"/>
      <c r="BA15" s="103"/>
      <c r="BB15" s="103"/>
      <c r="BC15" s="127"/>
      <c r="BD15" s="123"/>
      <c r="BE15" s="103"/>
      <c r="BF15" s="103"/>
      <c r="BG15" s="103"/>
      <c r="BH15" s="103"/>
      <c r="BI15" s="127"/>
      <c r="BJ15" s="123"/>
      <c r="BK15" s="103"/>
      <c r="BL15" s="103"/>
      <c r="BM15" s="103"/>
      <c r="BN15" s="103"/>
      <c r="BO15" s="124"/>
      <c r="BP15" s="123"/>
      <c r="BQ15" s="103"/>
      <c r="BR15" s="103"/>
      <c r="BS15" s="103"/>
      <c r="BT15" s="103"/>
      <c r="BU15" s="124"/>
      <c r="BV15" s="123"/>
      <c r="BW15" s="103"/>
      <c r="BX15" s="103"/>
      <c r="BY15" s="103"/>
      <c r="BZ15" s="103"/>
      <c r="CA15" s="124"/>
      <c r="CB15" s="119">
        <f>'classement '!AN15</f>
        <v>2</v>
      </c>
      <c r="CC15" s="185">
        <f>'classement '!AQ15</f>
        <v>363</v>
      </c>
      <c r="CD15" s="110">
        <f>'classement '!AR15</f>
        <v>6</v>
      </c>
      <c r="CE15" s="185">
        <f>'classement '!AS15</f>
        <v>580</v>
      </c>
      <c r="CF15" s="211">
        <f>'classement '!AT15</f>
        <v>2</v>
      </c>
      <c r="CG15" s="212">
        <f>'classement '!AU15</f>
        <v>4</v>
      </c>
      <c r="CH15" s="212">
        <f>'classement '!AV15</f>
        <v>0</v>
      </c>
      <c r="CI15" s="212">
        <f>'classement '!AW15</f>
        <v>0</v>
      </c>
      <c r="CJ15" s="213">
        <f>'classement '!AX15</f>
        <v>0</v>
      </c>
      <c r="CK15" s="166"/>
    </row>
    <row r="16" spans="1:89" s="1" customFormat="1" ht="13.5" thickBot="1">
      <c r="A16" s="245">
        <f>'classement '!A16</f>
        <v>23</v>
      </c>
      <c r="B16" s="180">
        <f>'classement '!B16</f>
        <v>0</v>
      </c>
      <c r="C16" s="172" t="str">
        <f>'classement '!C16</f>
        <v>PLACE Yohan - MALPUECH Julien</v>
      </c>
      <c r="D16" s="172" t="str">
        <f>'classement '!D16</f>
        <v>15/15</v>
      </c>
      <c r="E16" s="141"/>
      <c r="F16" s="97"/>
      <c r="G16" s="97">
        <v>0</v>
      </c>
      <c r="H16" s="97"/>
      <c r="I16" s="97"/>
      <c r="J16" s="140">
        <v>0</v>
      </c>
      <c r="K16" s="139"/>
      <c r="L16" s="97"/>
      <c r="M16" s="97">
        <v>0</v>
      </c>
      <c r="N16" s="96"/>
      <c r="O16" s="104"/>
      <c r="P16" s="140">
        <v>0</v>
      </c>
      <c r="Q16" s="141"/>
      <c r="R16" s="97"/>
      <c r="S16" s="97">
        <v>0</v>
      </c>
      <c r="T16" s="97">
        <v>0</v>
      </c>
      <c r="U16" s="97">
        <v>0</v>
      </c>
      <c r="V16" s="133"/>
      <c r="W16" s="139"/>
      <c r="X16" s="97"/>
      <c r="Y16" s="97">
        <v>0</v>
      </c>
      <c r="Z16" s="97"/>
      <c r="AA16" s="97"/>
      <c r="AB16" s="140">
        <v>0</v>
      </c>
      <c r="AC16" s="139"/>
      <c r="AD16" s="97"/>
      <c r="AE16" s="97">
        <v>0</v>
      </c>
      <c r="AF16" s="97"/>
      <c r="AG16" s="97"/>
      <c r="AH16" s="140">
        <v>0</v>
      </c>
      <c r="AI16" s="139"/>
      <c r="AJ16" s="97"/>
      <c r="AK16" s="97">
        <v>0</v>
      </c>
      <c r="AL16" s="97">
        <v>0</v>
      </c>
      <c r="AM16" s="97">
        <v>0</v>
      </c>
      <c r="AN16" s="133">
        <v>0</v>
      </c>
      <c r="AO16" s="182">
        <f>'classement '!T16</f>
        <v>0</v>
      </c>
      <c r="AP16" s="184">
        <f>'classement '!W16</f>
        <v>0</v>
      </c>
      <c r="AQ16" s="183">
        <f>'classement '!X16</f>
        <v>33</v>
      </c>
      <c r="AR16" s="128">
        <v>0</v>
      </c>
      <c r="AS16" s="103">
        <v>0</v>
      </c>
      <c r="AT16" s="103">
        <v>0</v>
      </c>
      <c r="AU16" s="103"/>
      <c r="AV16" s="103"/>
      <c r="AW16" s="127"/>
      <c r="AX16" s="128"/>
      <c r="AY16" s="103"/>
      <c r="AZ16" s="103"/>
      <c r="BA16" s="103"/>
      <c r="BB16" s="103"/>
      <c r="BC16" s="127"/>
      <c r="BD16" s="123"/>
      <c r="BE16" s="103"/>
      <c r="BF16" s="103"/>
      <c r="BG16" s="103"/>
      <c r="BH16" s="103"/>
      <c r="BI16" s="127"/>
      <c r="BJ16" s="123"/>
      <c r="BK16" s="103"/>
      <c r="BL16" s="103"/>
      <c r="BM16" s="103"/>
      <c r="BN16" s="103"/>
      <c r="BO16" s="124"/>
      <c r="BP16" s="123"/>
      <c r="BQ16" s="103"/>
      <c r="BR16" s="103"/>
      <c r="BS16" s="103"/>
      <c r="BT16" s="103"/>
      <c r="BU16" s="124"/>
      <c r="BV16" s="123"/>
      <c r="BW16" s="103"/>
      <c r="BX16" s="103"/>
      <c r="BY16" s="103"/>
      <c r="BZ16" s="103"/>
      <c r="CA16" s="124"/>
      <c r="CB16" s="119">
        <f>'classement '!AN16</f>
        <v>3</v>
      </c>
      <c r="CC16" s="185">
        <f>'classement '!AQ16</f>
        <v>492</v>
      </c>
      <c r="CD16" s="110">
        <f>'classement '!AR16</f>
        <v>3</v>
      </c>
      <c r="CE16" s="185">
        <f>'classement '!AS16</f>
        <v>492</v>
      </c>
      <c r="CF16" s="211">
        <f>'classement '!AT16</f>
        <v>3</v>
      </c>
      <c r="CG16" s="212">
        <f>'classement '!AU16</f>
        <v>0</v>
      </c>
      <c r="CH16" s="212">
        <f>'classement '!AV16</f>
        <v>0</v>
      </c>
      <c r="CI16" s="212">
        <f>'classement '!AW16</f>
        <v>0</v>
      </c>
      <c r="CJ16" s="213">
        <f>'classement '!AX16</f>
        <v>0</v>
      </c>
      <c r="CK16" s="166"/>
    </row>
    <row r="17" spans="1:89" s="1" customFormat="1" ht="13.5" thickBot="1">
      <c r="A17" s="245">
        <f>'classement '!A17</f>
        <v>79</v>
      </c>
      <c r="B17" s="180" t="str">
        <f>'classement '!B17</f>
        <v>TEAM CARNA - COMMINGES</v>
      </c>
      <c r="C17" s="172" t="str">
        <f>'classement '!C17</f>
        <v>LEGUEVAQUE Franck - LATOUR Clément</v>
      </c>
      <c r="D17" s="172" t="str">
        <f>'classement '!D17</f>
        <v>31/31</v>
      </c>
      <c r="E17" s="141"/>
      <c r="F17" s="97"/>
      <c r="G17" s="97">
        <v>0</v>
      </c>
      <c r="H17" s="97"/>
      <c r="I17" s="97"/>
      <c r="J17" s="140">
        <v>0</v>
      </c>
      <c r="K17" s="139"/>
      <c r="L17" s="97"/>
      <c r="M17" s="97">
        <v>0</v>
      </c>
      <c r="N17" s="96"/>
      <c r="O17" s="104"/>
      <c r="P17" s="140">
        <v>0</v>
      </c>
      <c r="Q17" s="141"/>
      <c r="R17" s="97"/>
      <c r="S17" s="97">
        <v>0</v>
      </c>
      <c r="T17" s="97">
        <v>0</v>
      </c>
      <c r="U17" s="97">
        <v>0</v>
      </c>
      <c r="V17" s="133"/>
      <c r="W17" s="139"/>
      <c r="X17" s="97"/>
      <c r="Y17" s="97">
        <v>0</v>
      </c>
      <c r="Z17" s="97"/>
      <c r="AA17" s="97"/>
      <c r="AB17" s="140">
        <v>0</v>
      </c>
      <c r="AC17" s="139"/>
      <c r="AD17" s="97"/>
      <c r="AE17" s="97">
        <v>0</v>
      </c>
      <c r="AF17" s="97"/>
      <c r="AG17" s="97"/>
      <c r="AH17" s="140">
        <v>0</v>
      </c>
      <c r="AI17" s="139"/>
      <c r="AJ17" s="97"/>
      <c r="AK17" s="97">
        <v>0</v>
      </c>
      <c r="AL17" s="97">
        <v>0</v>
      </c>
      <c r="AM17" s="97">
        <v>0</v>
      </c>
      <c r="AN17" s="133">
        <v>0</v>
      </c>
      <c r="AO17" s="182">
        <f>'classement '!T17</f>
        <v>1</v>
      </c>
      <c r="AP17" s="184">
        <f>'classement '!W17</f>
        <v>214.5</v>
      </c>
      <c r="AQ17" s="183">
        <f>'classement '!X17</f>
        <v>15</v>
      </c>
      <c r="AR17" s="128">
        <v>0</v>
      </c>
      <c r="AS17" s="103">
        <v>0</v>
      </c>
      <c r="AT17" s="103">
        <v>0</v>
      </c>
      <c r="AU17" s="103"/>
      <c r="AV17" s="103"/>
      <c r="AW17" s="127"/>
      <c r="AX17" s="128"/>
      <c r="AY17" s="103"/>
      <c r="AZ17" s="103"/>
      <c r="BA17" s="103"/>
      <c r="BB17" s="103"/>
      <c r="BC17" s="127"/>
      <c r="BD17" s="123"/>
      <c r="BE17" s="103"/>
      <c r="BF17" s="103"/>
      <c r="BG17" s="103"/>
      <c r="BH17" s="103"/>
      <c r="BI17" s="127"/>
      <c r="BJ17" s="123"/>
      <c r="BK17" s="103"/>
      <c r="BL17" s="103"/>
      <c r="BM17" s="103"/>
      <c r="BN17" s="103"/>
      <c r="BO17" s="124"/>
      <c r="BP17" s="123"/>
      <c r="BQ17" s="103"/>
      <c r="BR17" s="103"/>
      <c r="BS17" s="103"/>
      <c r="BT17" s="103"/>
      <c r="BU17" s="124"/>
      <c r="BV17" s="123"/>
      <c r="BW17" s="103"/>
      <c r="BX17" s="103"/>
      <c r="BY17" s="103"/>
      <c r="BZ17" s="103"/>
      <c r="CA17" s="124"/>
      <c r="CB17" s="119">
        <f>'classement '!AN17</f>
        <v>1</v>
      </c>
      <c r="CC17" s="185">
        <f>'classement '!AQ17</f>
        <v>251.5</v>
      </c>
      <c r="CD17" s="110">
        <f>'classement '!AR17</f>
        <v>2</v>
      </c>
      <c r="CE17" s="185">
        <f>'classement '!AS17</f>
        <v>466</v>
      </c>
      <c r="CF17" s="211">
        <f>'classement '!AT17</f>
        <v>1</v>
      </c>
      <c r="CG17" s="212">
        <f>'classement '!AU17</f>
        <v>0</v>
      </c>
      <c r="CH17" s="212">
        <f>'classement '!AV17</f>
        <v>1</v>
      </c>
      <c r="CI17" s="212">
        <f>'classement '!AW17</f>
        <v>0</v>
      </c>
      <c r="CJ17" s="213">
        <f>'classement '!AX17</f>
        <v>0</v>
      </c>
      <c r="CK17" s="166"/>
    </row>
    <row r="18" spans="1:89" s="1" customFormat="1" ht="13.5" thickBot="1">
      <c r="A18" s="245">
        <f>'classement '!A18</f>
        <v>80</v>
      </c>
      <c r="B18" s="180" t="str">
        <f>'classement '!B18</f>
        <v>PAJUJA</v>
      </c>
      <c r="C18" s="172" t="str">
        <f>'classement '!C18</f>
        <v>GADDONI Nicolas - LABASTUGUE Franck</v>
      </c>
      <c r="D18" s="172" t="str">
        <f>'classement '!D18</f>
        <v>31/31</v>
      </c>
      <c r="E18" s="141"/>
      <c r="F18" s="97"/>
      <c r="G18" s="97">
        <v>0</v>
      </c>
      <c r="H18" s="97"/>
      <c r="I18" s="97"/>
      <c r="J18" s="140">
        <v>0</v>
      </c>
      <c r="K18" s="139"/>
      <c r="L18" s="97"/>
      <c r="M18" s="97">
        <v>0</v>
      </c>
      <c r="N18" s="96"/>
      <c r="O18" s="104"/>
      <c r="P18" s="140">
        <v>0</v>
      </c>
      <c r="Q18" s="141"/>
      <c r="R18" s="97"/>
      <c r="S18" s="97">
        <v>0</v>
      </c>
      <c r="T18" s="97">
        <v>0</v>
      </c>
      <c r="U18" s="97">
        <v>0</v>
      </c>
      <c r="V18" s="133"/>
      <c r="W18" s="139"/>
      <c r="X18" s="97"/>
      <c r="Y18" s="97">
        <v>0</v>
      </c>
      <c r="Z18" s="97"/>
      <c r="AA18" s="97"/>
      <c r="AB18" s="140">
        <v>0</v>
      </c>
      <c r="AC18" s="139"/>
      <c r="AD18" s="97"/>
      <c r="AE18" s="97">
        <v>0</v>
      </c>
      <c r="AF18" s="97"/>
      <c r="AG18" s="97"/>
      <c r="AH18" s="140">
        <v>0</v>
      </c>
      <c r="AI18" s="139"/>
      <c r="AJ18" s="97"/>
      <c r="AK18" s="97">
        <v>0</v>
      </c>
      <c r="AL18" s="97">
        <v>0</v>
      </c>
      <c r="AM18" s="97">
        <v>0</v>
      </c>
      <c r="AN18" s="133">
        <v>0</v>
      </c>
      <c r="AO18" s="182">
        <f>'classement '!T18</f>
        <v>1</v>
      </c>
      <c r="AP18" s="184">
        <f>'classement '!W18</f>
        <v>156</v>
      </c>
      <c r="AQ18" s="183">
        <f>'classement '!X18</f>
        <v>19</v>
      </c>
      <c r="AR18" s="128">
        <v>0</v>
      </c>
      <c r="AS18" s="103">
        <v>0</v>
      </c>
      <c r="AT18" s="103">
        <v>0</v>
      </c>
      <c r="AU18" s="103"/>
      <c r="AV18" s="103"/>
      <c r="AW18" s="127"/>
      <c r="AX18" s="128"/>
      <c r="AY18" s="103"/>
      <c r="AZ18" s="103"/>
      <c r="BA18" s="103"/>
      <c r="BB18" s="103"/>
      <c r="BC18" s="127"/>
      <c r="BD18" s="123"/>
      <c r="BE18" s="103"/>
      <c r="BF18" s="103"/>
      <c r="BG18" s="103"/>
      <c r="BH18" s="103"/>
      <c r="BI18" s="127"/>
      <c r="BJ18" s="123"/>
      <c r="BK18" s="103"/>
      <c r="BL18" s="103"/>
      <c r="BM18" s="103"/>
      <c r="BN18" s="103"/>
      <c r="BO18" s="124"/>
      <c r="BP18" s="123"/>
      <c r="BQ18" s="103"/>
      <c r="BR18" s="103"/>
      <c r="BS18" s="103"/>
      <c r="BT18" s="103"/>
      <c r="BU18" s="124"/>
      <c r="BV18" s="123"/>
      <c r="BW18" s="103"/>
      <c r="BX18" s="103"/>
      <c r="BY18" s="103"/>
      <c r="BZ18" s="103"/>
      <c r="CA18" s="124"/>
      <c r="CB18" s="119">
        <f>'classement '!AN18</f>
        <v>2</v>
      </c>
      <c r="CC18" s="185">
        <f>'classement '!AQ18</f>
        <v>304.5</v>
      </c>
      <c r="CD18" s="110">
        <f>'classement '!AR18</f>
        <v>3</v>
      </c>
      <c r="CE18" s="185">
        <f>'classement '!AS18</f>
        <v>460.5</v>
      </c>
      <c r="CF18" s="211">
        <f>'classement '!AT18</f>
        <v>3</v>
      </c>
      <c r="CG18" s="212">
        <f>'classement '!AU18</f>
        <v>0</v>
      </c>
      <c r="CH18" s="212">
        <f>'classement '!AV18</f>
        <v>0</v>
      </c>
      <c r="CI18" s="212">
        <f>'classement '!AW18</f>
        <v>0</v>
      </c>
      <c r="CJ18" s="213">
        <f>'classement '!AX18</f>
        <v>0</v>
      </c>
      <c r="CK18" s="166"/>
    </row>
    <row r="19" spans="1:89" s="77" customFormat="1" ht="23.25" thickBot="1">
      <c r="A19" s="245">
        <f>'classement '!A19</f>
        <v>59</v>
      </c>
      <c r="B19" s="180" t="str">
        <f>'classement '!B19</f>
        <v>FEDERATIONS DE PECHE DES HAUTES-PYRENEES et DES PYRENEES ATLANTIQUES</v>
      </c>
      <c r="C19" s="172" t="str">
        <f>'classement '!C19</f>
        <v>ABRIAL Fabien - TERRADOT-PIOT Hervé</v>
      </c>
      <c r="D19" s="172" t="str">
        <f>'classement '!D19</f>
        <v>65/64</v>
      </c>
      <c r="E19" s="141"/>
      <c r="F19" s="97"/>
      <c r="G19" s="97">
        <v>0</v>
      </c>
      <c r="H19" s="97"/>
      <c r="I19" s="97"/>
      <c r="J19" s="140">
        <v>0</v>
      </c>
      <c r="K19" s="139"/>
      <c r="L19" s="97"/>
      <c r="M19" s="97">
        <v>0</v>
      </c>
      <c r="N19" s="96"/>
      <c r="O19" s="104"/>
      <c r="P19" s="140">
        <v>0</v>
      </c>
      <c r="Q19" s="141"/>
      <c r="R19" s="97"/>
      <c r="S19" s="97">
        <v>0</v>
      </c>
      <c r="T19" s="97">
        <v>0</v>
      </c>
      <c r="U19" s="97">
        <v>0</v>
      </c>
      <c r="V19" s="133"/>
      <c r="W19" s="139"/>
      <c r="X19" s="97"/>
      <c r="Y19" s="97">
        <v>0</v>
      </c>
      <c r="Z19" s="97"/>
      <c r="AA19" s="97"/>
      <c r="AB19" s="140">
        <v>0</v>
      </c>
      <c r="AC19" s="139"/>
      <c r="AD19" s="97"/>
      <c r="AE19" s="97">
        <v>0</v>
      </c>
      <c r="AF19" s="97"/>
      <c r="AG19" s="97"/>
      <c r="AH19" s="140">
        <v>0</v>
      </c>
      <c r="AI19" s="139"/>
      <c r="AJ19" s="97"/>
      <c r="AK19" s="97">
        <v>0</v>
      </c>
      <c r="AL19" s="97">
        <v>0</v>
      </c>
      <c r="AM19" s="97">
        <v>0</v>
      </c>
      <c r="AN19" s="133">
        <v>0</v>
      </c>
      <c r="AO19" s="182">
        <f>'classement '!T19</f>
        <v>1</v>
      </c>
      <c r="AP19" s="184">
        <f>'classement '!W19</f>
        <v>153</v>
      </c>
      <c r="AQ19" s="183">
        <f>'classement '!X19</f>
        <v>21</v>
      </c>
      <c r="AR19" s="128">
        <v>0</v>
      </c>
      <c r="AS19" s="103">
        <v>0</v>
      </c>
      <c r="AT19" s="103">
        <v>0</v>
      </c>
      <c r="AU19" s="103"/>
      <c r="AV19" s="103"/>
      <c r="AW19" s="127"/>
      <c r="AX19" s="128"/>
      <c r="AY19" s="103"/>
      <c r="AZ19" s="103"/>
      <c r="BA19" s="103"/>
      <c r="BB19" s="103"/>
      <c r="BC19" s="127"/>
      <c r="BD19" s="123"/>
      <c r="BE19" s="103"/>
      <c r="BF19" s="103"/>
      <c r="BG19" s="103"/>
      <c r="BH19" s="103"/>
      <c r="BI19" s="127"/>
      <c r="BJ19" s="123"/>
      <c r="BK19" s="103"/>
      <c r="BL19" s="103"/>
      <c r="BM19" s="103"/>
      <c r="BN19" s="103"/>
      <c r="BO19" s="124"/>
      <c r="BP19" s="123"/>
      <c r="BQ19" s="103"/>
      <c r="BR19" s="103"/>
      <c r="BS19" s="103"/>
      <c r="BT19" s="103"/>
      <c r="BU19" s="124"/>
      <c r="BV19" s="123"/>
      <c r="BW19" s="103"/>
      <c r="BX19" s="103"/>
      <c r="BY19" s="103"/>
      <c r="BZ19" s="103"/>
      <c r="CA19" s="124"/>
      <c r="CB19" s="119">
        <f>'classement '!AN19</f>
        <v>3</v>
      </c>
      <c r="CC19" s="185">
        <f>'classement '!AQ19</f>
        <v>298</v>
      </c>
      <c r="CD19" s="110">
        <f>'classement '!AR19</f>
        <v>4</v>
      </c>
      <c r="CE19" s="185">
        <f>'classement '!AS19</f>
        <v>451</v>
      </c>
      <c r="CF19" s="211">
        <f>'classement '!AT19</f>
        <v>2</v>
      </c>
      <c r="CG19" s="212">
        <f>'classement '!AU19</f>
        <v>2</v>
      </c>
      <c r="CH19" s="212">
        <f>'classement '!AV19</f>
        <v>0</v>
      </c>
      <c r="CI19" s="212">
        <f>'classement '!AW19</f>
        <v>0</v>
      </c>
      <c r="CJ19" s="213">
        <f>'classement '!AX19</f>
        <v>0</v>
      </c>
      <c r="CK19" s="166"/>
    </row>
    <row r="20" spans="1:89" s="77" customFormat="1" ht="13.5" thickBot="1">
      <c r="A20" s="245">
        <f>'classement '!A20</f>
        <v>3</v>
      </c>
      <c r="B20" s="180" t="str">
        <f>'classement '!B20</f>
        <v>FLORIDA FIELDS - FISHING -ST CROIX</v>
      </c>
      <c r="C20" s="172" t="str">
        <f>'classement '!C20</f>
        <v> MEYRONNET Patrick-OLIVEIRA José</v>
      </c>
      <c r="D20" s="172" t="str">
        <f>'classement '!D20</f>
        <v>12/12</v>
      </c>
      <c r="E20" s="141"/>
      <c r="F20" s="97"/>
      <c r="G20" s="97">
        <v>0</v>
      </c>
      <c r="H20" s="97"/>
      <c r="I20" s="97"/>
      <c r="J20" s="140">
        <v>0</v>
      </c>
      <c r="K20" s="139"/>
      <c r="L20" s="97"/>
      <c r="M20" s="97">
        <v>0</v>
      </c>
      <c r="N20" s="96"/>
      <c r="O20" s="104"/>
      <c r="P20" s="140">
        <v>0</v>
      </c>
      <c r="Q20" s="141"/>
      <c r="R20" s="97"/>
      <c r="S20" s="97">
        <v>0</v>
      </c>
      <c r="T20" s="97">
        <v>0</v>
      </c>
      <c r="U20" s="97">
        <v>0</v>
      </c>
      <c r="V20" s="133"/>
      <c r="W20" s="139"/>
      <c r="X20" s="97"/>
      <c r="Y20" s="97">
        <v>0</v>
      </c>
      <c r="Z20" s="97"/>
      <c r="AA20" s="97"/>
      <c r="AB20" s="140">
        <v>0</v>
      </c>
      <c r="AC20" s="139"/>
      <c r="AD20" s="97"/>
      <c r="AE20" s="97">
        <v>0</v>
      </c>
      <c r="AF20" s="97"/>
      <c r="AG20" s="97"/>
      <c r="AH20" s="140">
        <v>0</v>
      </c>
      <c r="AI20" s="139"/>
      <c r="AJ20" s="97"/>
      <c r="AK20" s="97">
        <v>0</v>
      </c>
      <c r="AL20" s="97">
        <v>0</v>
      </c>
      <c r="AM20" s="97">
        <v>0</v>
      </c>
      <c r="AN20" s="133">
        <v>0</v>
      </c>
      <c r="AO20" s="182">
        <f>'classement '!T20</f>
        <v>1</v>
      </c>
      <c r="AP20" s="184">
        <f>'classement '!W20</f>
        <v>53</v>
      </c>
      <c r="AQ20" s="183">
        <f>'classement '!X20</f>
        <v>29</v>
      </c>
      <c r="AR20" s="128">
        <v>0</v>
      </c>
      <c r="AS20" s="103">
        <v>0</v>
      </c>
      <c r="AT20" s="103">
        <v>0</v>
      </c>
      <c r="AU20" s="103"/>
      <c r="AV20" s="103"/>
      <c r="AW20" s="127"/>
      <c r="AX20" s="128"/>
      <c r="AY20" s="103"/>
      <c r="AZ20" s="103"/>
      <c r="BA20" s="103"/>
      <c r="BB20" s="103"/>
      <c r="BC20" s="127"/>
      <c r="BD20" s="123"/>
      <c r="BE20" s="103"/>
      <c r="BF20" s="103"/>
      <c r="BG20" s="103"/>
      <c r="BH20" s="103"/>
      <c r="BI20" s="127"/>
      <c r="BJ20" s="123"/>
      <c r="BK20" s="103"/>
      <c r="BL20" s="103"/>
      <c r="BM20" s="103"/>
      <c r="BN20" s="103"/>
      <c r="BO20" s="124"/>
      <c r="BP20" s="123"/>
      <c r="BQ20" s="103"/>
      <c r="BR20" s="103"/>
      <c r="BS20" s="103"/>
      <c r="BT20" s="103"/>
      <c r="BU20" s="124"/>
      <c r="BV20" s="123"/>
      <c r="BW20" s="103"/>
      <c r="BX20" s="103"/>
      <c r="BY20" s="103"/>
      <c r="BZ20" s="103"/>
      <c r="CA20" s="124"/>
      <c r="CB20" s="119">
        <f>'classement '!AN20</f>
        <v>2</v>
      </c>
      <c r="CC20" s="185">
        <f>'classement '!AQ20</f>
        <v>342</v>
      </c>
      <c r="CD20" s="110">
        <f>'classement '!AR20</f>
        <v>3</v>
      </c>
      <c r="CE20" s="185">
        <f>'classement '!AS20</f>
        <v>395</v>
      </c>
      <c r="CF20" s="211">
        <f>'classement '!AT20</f>
        <v>2</v>
      </c>
      <c r="CG20" s="212">
        <f>'classement '!AU20</f>
        <v>1</v>
      </c>
      <c r="CH20" s="212">
        <f>'classement '!AV20</f>
        <v>0</v>
      </c>
      <c r="CI20" s="212">
        <f>'classement '!AW20</f>
        <v>0</v>
      </c>
      <c r="CJ20" s="213">
        <f>'classement '!AX20</f>
        <v>0</v>
      </c>
      <c r="CK20" s="166"/>
    </row>
    <row r="21" spans="1:89" s="77" customFormat="1" ht="13.5" thickBot="1">
      <c r="A21" s="245">
        <f>'classement '!A21</f>
        <v>86</v>
      </c>
      <c r="B21" s="180">
        <f>'classement '!B21</f>
        <v>0</v>
      </c>
      <c r="C21" s="172" t="str">
        <f>'classement '!C21</f>
        <v>LAPENE Didier - LAPENE Sébastien</v>
      </c>
      <c r="D21" s="172" t="str">
        <f>'classement '!D21</f>
        <v>31/31</v>
      </c>
      <c r="E21" s="141"/>
      <c r="F21" s="97"/>
      <c r="G21" s="97">
        <v>0</v>
      </c>
      <c r="H21" s="97"/>
      <c r="I21" s="97"/>
      <c r="J21" s="140">
        <v>0</v>
      </c>
      <c r="K21" s="139"/>
      <c r="L21" s="97"/>
      <c r="M21" s="97">
        <v>0</v>
      </c>
      <c r="N21" s="96"/>
      <c r="O21" s="104"/>
      <c r="P21" s="140">
        <v>0</v>
      </c>
      <c r="Q21" s="141"/>
      <c r="R21" s="97"/>
      <c r="S21" s="97">
        <v>0</v>
      </c>
      <c r="T21" s="97">
        <v>0</v>
      </c>
      <c r="U21" s="97">
        <v>0</v>
      </c>
      <c r="V21" s="133"/>
      <c r="W21" s="139"/>
      <c r="X21" s="97"/>
      <c r="Y21" s="97">
        <v>0</v>
      </c>
      <c r="Z21" s="97"/>
      <c r="AA21" s="97"/>
      <c r="AB21" s="140">
        <v>0</v>
      </c>
      <c r="AC21" s="139"/>
      <c r="AD21" s="97"/>
      <c r="AE21" s="97">
        <v>0</v>
      </c>
      <c r="AF21" s="97"/>
      <c r="AG21" s="97"/>
      <c r="AH21" s="140">
        <v>0</v>
      </c>
      <c r="AI21" s="139"/>
      <c r="AJ21" s="97"/>
      <c r="AK21" s="97">
        <v>0</v>
      </c>
      <c r="AL21" s="97">
        <v>0</v>
      </c>
      <c r="AM21" s="97">
        <v>0</v>
      </c>
      <c r="AN21" s="133">
        <v>0</v>
      </c>
      <c r="AO21" s="182">
        <f>'classement '!T21</f>
        <v>0</v>
      </c>
      <c r="AP21" s="184">
        <f>'classement '!W21</f>
        <v>0</v>
      </c>
      <c r="AQ21" s="183">
        <f>'classement '!X21</f>
        <v>33</v>
      </c>
      <c r="AR21" s="128">
        <v>0</v>
      </c>
      <c r="AS21" s="103">
        <v>0</v>
      </c>
      <c r="AT21" s="103">
        <v>0</v>
      </c>
      <c r="AU21" s="103"/>
      <c r="AV21" s="103"/>
      <c r="AW21" s="127"/>
      <c r="AX21" s="128"/>
      <c r="AY21" s="103"/>
      <c r="AZ21" s="103"/>
      <c r="BA21" s="103"/>
      <c r="BB21" s="103"/>
      <c r="BC21" s="127"/>
      <c r="BD21" s="123"/>
      <c r="BE21" s="103"/>
      <c r="BF21" s="103"/>
      <c r="BG21" s="103"/>
      <c r="BH21" s="103"/>
      <c r="BI21" s="127"/>
      <c r="BJ21" s="123"/>
      <c r="BK21" s="103"/>
      <c r="BL21" s="103"/>
      <c r="BM21" s="103"/>
      <c r="BN21" s="103"/>
      <c r="BO21" s="124"/>
      <c r="BP21" s="123"/>
      <c r="BQ21" s="103"/>
      <c r="BR21" s="103"/>
      <c r="BS21" s="103"/>
      <c r="BT21" s="103"/>
      <c r="BU21" s="124"/>
      <c r="BV21" s="123"/>
      <c r="BW21" s="103"/>
      <c r="BX21" s="103"/>
      <c r="BY21" s="103"/>
      <c r="BZ21" s="103"/>
      <c r="CA21" s="124"/>
      <c r="CB21" s="119">
        <f>'classement '!AN21</f>
        <v>2</v>
      </c>
      <c r="CC21" s="185">
        <f>'classement '!AQ21</f>
        <v>379.5</v>
      </c>
      <c r="CD21" s="110">
        <f>'classement '!AR21</f>
        <v>2</v>
      </c>
      <c r="CE21" s="185">
        <f>'classement '!AS21</f>
        <v>379.5</v>
      </c>
      <c r="CF21" s="211">
        <f>'classement '!AT21</f>
        <v>2</v>
      </c>
      <c r="CG21" s="212">
        <f>'classement '!AU21</f>
        <v>0</v>
      </c>
      <c r="CH21" s="212">
        <f>'classement '!AV21</f>
        <v>0</v>
      </c>
      <c r="CI21" s="212">
        <f>'classement '!AW21</f>
        <v>0</v>
      </c>
      <c r="CJ21" s="213">
        <f>'classement '!AX21</f>
        <v>0</v>
      </c>
      <c r="CK21" s="166"/>
    </row>
    <row r="22" spans="1:89" s="77" customFormat="1" ht="13.5" thickBot="1">
      <c r="A22" s="245">
        <f>'classement '!A22</f>
        <v>41</v>
      </c>
      <c r="B22" s="180" t="str">
        <f>'classement '!B22</f>
        <v>TEAM MARINE - GLOBALT FISHING CONNECTION</v>
      </c>
      <c r="C22" s="172" t="str">
        <f>'classement '!C22</f>
        <v>SACAZE Thierry - BENABOUT Julien</v>
      </c>
      <c r="D22" s="172" t="str">
        <f>'classement '!D22</f>
        <v>31/19</v>
      </c>
      <c r="E22" s="141">
        <v>1</v>
      </c>
      <c r="F22" s="97">
        <v>100</v>
      </c>
      <c r="G22" s="97">
        <v>300</v>
      </c>
      <c r="H22" s="97">
        <v>1</v>
      </c>
      <c r="I22" s="97">
        <v>100</v>
      </c>
      <c r="J22" s="140">
        <v>300</v>
      </c>
      <c r="K22" s="139">
        <v>1</v>
      </c>
      <c r="L22" s="97">
        <v>100</v>
      </c>
      <c r="M22" s="97">
        <v>200</v>
      </c>
      <c r="N22" s="96">
        <v>1</v>
      </c>
      <c r="O22" s="104">
        <v>100</v>
      </c>
      <c r="P22" s="140">
        <v>100</v>
      </c>
      <c r="Q22" s="141">
        <v>1</v>
      </c>
      <c r="R22" s="97">
        <v>100</v>
      </c>
      <c r="S22" s="97">
        <v>200</v>
      </c>
      <c r="T22" s="97">
        <v>5</v>
      </c>
      <c r="U22" s="97">
        <v>1100</v>
      </c>
      <c r="V22" s="133"/>
      <c r="W22" s="139">
        <v>1</v>
      </c>
      <c r="X22" s="97">
        <v>100</v>
      </c>
      <c r="Y22" s="97">
        <v>300</v>
      </c>
      <c r="Z22" s="97">
        <v>1</v>
      </c>
      <c r="AA22" s="97">
        <v>100</v>
      </c>
      <c r="AB22" s="140">
        <v>300</v>
      </c>
      <c r="AC22" s="139">
        <v>1</v>
      </c>
      <c r="AD22" s="97">
        <v>100</v>
      </c>
      <c r="AE22" s="97">
        <v>200</v>
      </c>
      <c r="AF22" s="97">
        <v>1</v>
      </c>
      <c r="AG22" s="97">
        <v>100</v>
      </c>
      <c r="AH22" s="140">
        <v>100</v>
      </c>
      <c r="AI22" s="139">
        <v>1</v>
      </c>
      <c r="AJ22" s="97">
        <v>100</v>
      </c>
      <c r="AK22" s="97">
        <v>200</v>
      </c>
      <c r="AL22" s="97">
        <v>5</v>
      </c>
      <c r="AM22" s="97">
        <v>1100</v>
      </c>
      <c r="AN22" s="133">
        <v>10</v>
      </c>
      <c r="AO22" s="182">
        <f>'classement '!T22</f>
        <v>2</v>
      </c>
      <c r="AP22" s="184">
        <f>'classement '!W22</f>
        <v>369</v>
      </c>
      <c r="AQ22" s="183">
        <f>'classement '!X22</f>
        <v>7</v>
      </c>
      <c r="AR22" s="128">
        <v>2</v>
      </c>
      <c r="AS22" s="103">
        <v>2</v>
      </c>
      <c r="AT22" s="103">
        <v>2</v>
      </c>
      <c r="AU22" s="103"/>
      <c r="AV22" s="103"/>
      <c r="AW22" s="127"/>
      <c r="AX22" s="128"/>
      <c r="AY22" s="103"/>
      <c r="AZ22" s="103"/>
      <c r="BA22" s="103"/>
      <c r="BB22" s="103"/>
      <c r="BC22" s="127"/>
      <c r="BD22" s="123"/>
      <c r="BE22" s="103"/>
      <c r="BF22" s="103"/>
      <c r="BG22" s="103"/>
      <c r="BH22" s="103"/>
      <c r="BI22" s="127"/>
      <c r="BJ22" s="123"/>
      <c r="BK22" s="103"/>
      <c r="BL22" s="103"/>
      <c r="BM22" s="103"/>
      <c r="BN22" s="103"/>
      <c r="BO22" s="124"/>
      <c r="BP22" s="123"/>
      <c r="BQ22" s="103"/>
      <c r="BR22" s="103"/>
      <c r="BS22" s="103"/>
      <c r="BT22" s="103"/>
      <c r="BU22" s="124"/>
      <c r="BV22" s="123"/>
      <c r="BW22" s="103"/>
      <c r="BX22" s="103"/>
      <c r="BY22" s="103"/>
      <c r="BZ22" s="103"/>
      <c r="CA22" s="124"/>
      <c r="CB22" s="119">
        <f>'classement '!AN22</f>
        <v>0</v>
      </c>
      <c r="CC22" s="185">
        <f>'classement '!AQ22</f>
        <v>0</v>
      </c>
      <c r="CD22" s="110">
        <f>'classement '!AR22</f>
        <v>2</v>
      </c>
      <c r="CE22" s="185">
        <f>'classement '!AS22</f>
        <v>369</v>
      </c>
      <c r="CF22" s="211">
        <f>'classement '!AT22</f>
        <v>2</v>
      </c>
      <c r="CG22" s="212">
        <f>'classement '!AU22</f>
        <v>0</v>
      </c>
      <c r="CH22" s="212">
        <f>'classement '!AV22</f>
        <v>0</v>
      </c>
      <c r="CI22" s="212">
        <f>'classement '!AW22</f>
        <v>0</v>
      </c>
      <c r="CJ22" s="213">
        <f>'classement '!AX22</f>
        <v>0</v>
      </c>
      <c r="CK22" s="166"/>
    </row>
    <row r="23" spans="1:89" s="77" customFormat="1" ht="13.5" thickBot="1">
      <c r="A23" s="245">
        <f>'classement '!A23</f>
        <v>77</v>
      </c>
      <c r="B23" s="180">
        <f>'classement '!B23</f>
        <v>0</v>
      </c>
      <c r="C23" s="172" t="str">
        <f>'classement '!C23</f>
        <v>FAVARO Yannick - MICHAUD Claude</v>
      </c>
      <c r="D23" s="172" t="str">
        <f>'classement '!D23</f>
        <v>31/</v>
      </c>
      <c r="E23" s="141"/>
      <c r="F23" s="97"/>
      <c r="G23" s="97">
        <v>0</v>
      </c>
      <c r="H23" s="97"/>
      <c r="I23" s="97"/>
      <c r="J23" s="140">
        <v>0</v>
      </c>
      <c r="K23" s="139"/>
      <c r="L23" s="97"/>
      <c r="M23" s="97">
        <v>0</v>
      </c>
      <c r="N23" s="96"/>
      <c r="O23" s="104"/>
      <c r="P23" s="140">
        <v>0</v>
      </c>
      <c r="Q23" s="141"/>
      <c r="R23" s="97"/>
      <c r="S23" s="97">
        <v>0</v>
      </c>
      <c r="T23" s="97">
        <v>0</v>
      </c>
      <c r="U23" s="97">
        <v>0</v>
      </c>
      <c r="V23" s="133"/>
      <c r="W23" s="139"/>
      <c r="X23" s="97"/>
      <c r="Y23" s="97">
        <v>0</v>
      </c>
      <c r="Z23" s="97"/>
      <c r="AA23" s="97"/>
      <c r="AB23" s="140">
        <v>0</v>
      </c>
      <c r="AC23" s="139"/>
      <c r="AD23" s="97"/>
      <c r="AE23" s="97">
        <v>0</v>
      </c>
      <c r="AF23" s="97"/>
      <c r="AG23" s="97"/>
      <c r="AH23" s="140">
        <v>0</v>
      </c>
      <c r="AI23" s="139"/>
      <c r="AJ23" s="97"/>
      <c r="AK23" s="97">
        <v>0</v>
      </c>
      <c r="AL23" s="97">
        <v>0</v>
      </c>
      <c r="AM23" s="97">
        <v>0</v>
      </c>
      <c r="AN23" s="133">
        <v>0</v>
      </c>
      <c r="AO23" s="182">
        <f>'classement '!T23</f>
        <v>0</v>
      </c>
      <c r="AP23" s="184">
        <f>'classement '!W23</f>
        <v>0</v>
      </c>
      <c r="AQ23" s="183">
        <f>'classement '!X23</f>
        <v>33</v>
      </c>
      <c r="AR23" s="128">
        <v>0</v>
      </c>
      <c r="AS23" s="103">
        <v>0</v>
      </c>
      <c r="AT23" s="103">
        <v>0</v>
      </c>
      <c r="AU23" s="103"/>
      <c r="AV23" s="103"/>
      <c r="AW23" s="127"/>
      <c r="AX23" s="128"/>
      <c r="AY23" s="103"/>
      <c r="AZ23" s="103"/>
      <c r="BA23" s="103"/>
      <c r="BB23" s="103"/>
      <c r="BC23" s="127"/>
      <c r="BD23" s="123"/>
      <c r="BE23" s="103"/>
      <c r="BF23" s="103"/>
      <c r="BG23" s="103"/>
      <c r="BH23" s="103"/>
      <c r="BI23" s="127"/>
      <c r="BJ23" s="123"/>
      <c r="BK23" s="103"/>
      <c r="BL23" s="103"/>
      <c r="BM23" s="103"/>
      <c r="BN23" s="103"/>
      <c r="BO23" s="124"/>
      <c r="BP23" s="123"/>
      <c r="BQ23" s="103"/>
      <c r="BR23" s="103"/>
      <c r="BS23" s="103"/>
      <c r="BT23" s="103"/>
      <c r="BU23" s="124"/>
      <c r="BV23" s="123"/>
      <c r="BW23" s="103"/>
      <c r="BX23" s="103"/>
      <c r="BY23" s="103"/>
      <c r="BZ23" s="103"/>
      <c r="CA23" s="124"/>
      <c r="CB23" s="119">
        <f>'classement '!AN23</f>
        <v>2</v>
      </c>
      <c r="CC23" s="185">
        <f>'classement '!AQ23</f>
        <v>357</v>
      </c>
      <c r="CD23" s="110">
        <f>'classement '!AR23</f>
        <v>2</v>
      </c>
      <c r="CE23" s="185">
        <f>'classement '!AS23</f>
        <v>357</v>
      </c>
      <c r="CF23" s="211">
        <f>'classement '!AT23</f>
        <v>2</v>
      </c>
      <c r="CG23" s="212">
        <f>'classement '!AU23</f>
        <v>0</v>
      </c>
      <c r="CH23" s="212">
        <f>'classement '!AV23</f>
        <v>0</v>
      </c>
      <c r="CI23" s="212">
        <f>'classement '!AW23</f>
        <v>0</v>
      </c>
      <c r="CJ23" s="213">
        <f>'classement '!AX23</f>
        <v>0</v>
      </c>
      <c r="CK23" s="166"/>
    </row>
    <row r="24" spans="1:89" s="77" customFormat="1" ht="13.5" thickBot="1">
      <c r="A24" s="245">
        <f>'classement '!A24</f>
        <v>22</v>
      </c>
      <c r="B24" s="180" t="str">
        <f>'classement '!B24</f>
        <v>ADAM'S - BALZER - BASS BOAT EUROPE </v>
      </c>
      <c r="C24" s="172" t="str">
        <f>'classement '!C24</f>
        <v>DESQUINES Jean-Claude - PERRET Michel</v>
      </c>
      <c r="D24" s="172" t="str">
        <f>'classement '!D24</f>
        <v>71/42</v>
      </c>
      <c r="E24" s="141"/>
      <c r="F24" s="97"/>
      <c r="G24" s="97">
        <v>0</v>
      </c>
      <c r="H24" s="97"/>
      <c r="I24" s="97"/>
      <c r="J24" s="140">
        <v>0</v>
      </c>
      <c r="K24" s="139"/>
      <c r="L24" s="97"/>
      <c r="M24" s="97">
        <v>0</v>
      </c>
      <c r="N24" s="96"/>
      <c r="O24" s="104"/>
      <c r="P24" s="140">
        <v>0</v>
      </c>
      <c r="Q24" s="141"/>
      <c r="R24" s="97"/>
      <c r="S24" s="97">
        <v>0</v>
      </c>
      <c r="T24" s="97">
        <v>0</v>
      </c>
      <c r="U24" s="97">
        <v>0</v>
      </c>
      <c r="V24" s="133"/>
      <c r="W24" s="139"/>
      <c r="X24" s="97"/>
      <c r="Y24" s="97">
        <v>0</v>
      </c>
      <c r="Z24" s="97"/>
      <c r="AA24" s="97"/>
      <c r="AB24" s="140">
        <v>0</v>
      </c>
      <c r="AC24" s="139"/>
      <c r="AD24" s="97"/>
      <c r="AE24" s="97">
        <v>0</v>
      </c>
      <c r="AF24" s="97"/>
      <c r="AG24" s="97"/>
      <c r="AH24" s="140">
        <v>0</v>
      </c>
      <c r="AI24" s="139"/>
      <c r="AJ24" s="97"/>
      <c r="AK24" s="97">
        <v>0</v>
      </c>
      <c r="AL24" s="97">
        <v>0</v>
      </c>
      <c r="AM24" s="97">
        <v>0</v>
      </c>
      <c r="AN24" s="133">
        <v>0</v>
      </c>
      <c r="AO24" s="182">
        <f>'classement '!T24</f>
        <v>2</v>
      </c>
      <c r="AP24" s="184">
        <f>'classement '!W24</f>
        <v>306</v>
      </c>
      <c r="AQ24" s="183">
        <f>'classement '!X24</f>
        <v>9</v>
      </c>
      <c r="AR24" s="128">
        <v>0</v>
      </c>
      <c r="AS24" s="103">
        <v>0</v>
      </c>
      <c r="AT24" s="103">
        <v>0</v>
      </c>
      <c r="AU24" s="103"/>
      <c r="AV24" s="103"/>
      <c r="AW24" s="127"/>
      <c r="AX24" s="128"/>
      <c r="AY24" s="103"/>
      <c r="AZ24" s="103"/>
      <c r="BA24" s="103"/>
      <c r="BB24" s="103"/>
      <c r="BC24" s="127"/>
      <c r="BD24" s="123"/>
      <c r="BE24" s="103"/>
      <c r="BF24" s="103"/>
      <c r="BG24" s="103"/>
      <c r="BH24" s="103"/>
      <c r="BI24" s="127"/>
      <c r="BJ24" s="123"/>
      <c r="BK24" s="103"/>
      <c r="BL24" s="103"/>
      <c r="BM24" s="103"/>
      <c r="BN24" s="103"/>
      <c r="BO24" s="124"/>
      <c r="BP24" s="123"/>
      <c r="BQ24" s="103"/>
      <c r="BR24" s="103"/>
      <c r="BS24" s="103"/>
      <c r="BT24" s="103"/>
      <c r="BU24" s="124"/>
      <c r="BV24" s="123"/>
      <c r="BW24" s="103"/>
      <c r="BX24" s="103"/>
      <c r="BY24" s="103"/>
      <c r="BZ24" s="103"/>
      <c r="CA24" s="124"/>
      <c r="CB24" s="119">
        <f>'classement '!AN24</f>
        <v>1</v>
      </c>
      <c r="CC24" s="185">
        <f>'classement '!AQ24</f>
        <v>50</v>
      </c>
      <c r="CD24" s="110">
        <f>'classement '!AR24</f>
        <v>3</v>
      </c>
      <c r="CE24" s="185">
        <f>'classement '!AS24</f>
        <v>356</v>
      </c>
      <c r="CF24" s="211">
        <f>'classement '!AT24</f>
        <v>2</v>
      </c>
      <c r="CG24" s="212">
        <f>'classement '!AU24</f>
        <v>1</v>
      </c>
      <c r="CH24" s="212">
        <f>'classement '!AV24</f>
        <v>0</v>
      </c>
      <c r="CI24" s="212">
        <f>'classement '!AW24</f>
        <v>0</v>
      </c>
      <c r="CJ24" s="213">
        <f>'classement '!AX24</f>
        <v>0</v>
      </c>
      <c r="CK24" s="166"/>
    </row>
    <row r="25" spans="1:89" s="77" customFormat="1" ht="13.5" thickBot="1">
      <c r="A25" s="245">
        <f>'classement '!A25</f>
        <v>84</v>
      </c>
      <c r="B25" s="180">
        <f>'classement '!B25</f>
        <v>0</v>
      </c>
      <c r="C25" s="172" t="str">
        <f>'classement '!C25</f>
        <v>COUZINIE Christophe - GARCIA Franck</v>
      </c>
      <c r="D25" s="172" t="str">
        <f>'classement '!D25</f>
        <v>81/81</v>
      </c>
      <c r="E25" s="141"/>
      <c r="F25" s="97"/>
      <c r="G25" s="97">
        <v>0</v>
      </c>
      <c r="H25" s="97"/>
      <c r="I25" s="97"/>
      <c r="J25" s="140">
        <v>0</v>
      </c>
      <c r="K25" s="139"/>
      <c r="L25" s="97"/>
      <c r="M25" s="97">
        <v>0</v>
      </c>
      <c r="N25" s="96"/>
      <c r="O25" s="104"/>
      <c r="P25" s="140">
        <v>0</v>
      </c>
      <c r="Q25" s="141"/>
      <c r="R25" s="97"/>
      <c r="S25" s="97">
        <v>0</v>
      </c>
      <c r="T25" s="97">
        <v>0</v>
      </c>
      <c r="U25" s="97">
        <v>0</v>
      </c>
      <c r="V25" s="133"/>
      <c r="W25" s="139"/>
      <c r="X25" s="97"/>
      <c r="Y25" s="97">
        <v>0</v>
      </c>
      <c r="Z25" s="97"/>
      <c r="AA25" s="97"/>
      <c r="AB25" s="140">
        <v>0</v>
      </c>
      <c r="AC25" s="139"/>
      <c r="AD25" s="97"/>
      <c r="AE25" s="97">
        <v>0</v>
      </c>
      <c r="AF25" s="97"/>
      <c r="AG25" s="97"/>
      <c r="AH25" s="140">
        <v>0</v>
      </c>
      <c r="AI25" s="139"/>
      <c r="AJ25" s="97"/>
      <c r="AK25" s="97">
        <v>0</v>
      </c>
      <c r="AL25" s="97">
        <v>0</v>
      </c>
      <c r="AM25" s="97">
        <v>0</v>
      </c>
      <c r="AN25" s="133">
        <v>0</v>
      </c>
      <c r="AO25" s="182">
        <f>'classement '!T25</f>
        <v>1</v>
      </c>
      <c r="AP25" s="184">
        <f>'classement '!W25</f>
        <v>51</v>
      </c>
      <c r="AQ25" s="183">
        <f>'classement '!X25</f>
        <v>31</v>
      </c>
      <c r="AR25" s="128">
        <v>0</v>
      </c>
      <c r="AS25" s="103">
        <v>0</v>
      </c>
      <c r="AT25" s="103">
        <v>0</v>
      </c>
      <c r="AU25" s="103"/>
      <c r="AV25" s="103"/>
      <c r="AW25" s="127"/>
      <c r="AX25" s="128"/>
      <c r="AY25" s="103"/>
      <c r="AZ25" s="103"/>
      <c r="BA25" s="103"/>
      <c r="BB25" s="103"/>
      <c r="BC25" s="127"/>
      <c r="BD25" s="123"/>
      <c r="BE25" s="103"/>
      <c r="BF25" s="103"/>
      <c r="BG25" s="103"/>
      <c r="BH25" s="103"/>
      <c r="BI25" s="127"/>
      <c r="BJ25" s="123"/>
      <c r="BK25" s="103"/>
      <c r="BL25" s="103"/>
      <c r="BM25" s="103"/>
      <c r="BN25" s="103"/>
      <c r="BO25" s="124"/>
      <c r="BP25" s="123"/>
      <c r="BQ25" s="103"/>
      <c r="BR25" s="103"/>
      <c r="BS25" s="103"/>
      <c r="BT25" s="103"/>
      <c r="BU25" s="124"/>
      <c r="BV25" s="123"/>
      <c r="BW25" s="103"/>
      <c r="BX25" s="103"/>
      <c r="BY25" s="103"/>
      <c r="BZ25" s="103"/>
      <c r="CA25" s="124"/>
      <c r="CB25" s="119">
        <f>'classement '!AN25</f>
        <v>2</v>
      </c>
      <c r="CC25" s="185">
        <f>'classement '!AQ25</f>
        <v>300</v>
      </c>
      <c r="CD25" s="110">
        <f>'classement '!AR25</f>
        <v>3</v>
      </c>
      <c r="CE25" s="185">
        <f>'classement '!AS25</f>
        <v>351</v>
      </c>
      <c r="CF25" s="211">
        <f>'classement '!AT25</f>
        <v>0</v>
      </c>
      <c r="CG25" s="212">
        <f>'classement '!AU25</f>
        <v>2</v>
      </c>
      <c r="CH25" s="212">
        <f>'classement '!AV25</f>
        <v>0</v>
      </c>
      <c r="CI25" s="212">
        <f>'classement '!AW25</f>
        <v>0</v>
      </c>
      <c r="CJ25" s="213">
        <f>'classement '!AX25</f>
        <v>1</v>
      </c>
      <c r="CK25" s="166"/>
    </row>
    <row r="26" spans="1:89" s="77" customFormat="1" ht="13.5" thickBot="1">
      <c r="A26" s="245">
        <f>'classement '!A26</f>
        <v>63</v>
      </c>
      <c r="B26" s="180" t="str">
        <f>'classement '!B26</f>
        <v>NENETTE</v>
      </c>
      <c r="C26" s="172" t="str">
        <f>'classement '!C26</f>
        <v>VIDAL Stéphane - PAVIA Cyril</v>
      </c>
      <c r="D26" s="172" t="str">
        <f>'classement '!D26</f>
        <v>34/34</v>
      </c>
      <c r="E26" s="141"/>
      <c r="F26" s="97"/>
      <c r="G26" s="97">
        <v>0</v>
      </c>
      <c r="H26" s="97"/>
      <c r="I26" s="97"/>
      <c r="J26" s="140">
        <v>0</v>
      </c>
      <c r="K26" s="139"/>
      <c r="L26" s="97"/>
      <c r="M26" s="97">
        <v>0</v>
      </c>
      <c r="N26" s="96"/>
      <c r="O26" s="104"/>
      <c r="P26" s="140">
        <v>0</v>
      </c>
      <c r="Q26" s="141"/>
      <c r="R26" s="97"/>
      <c r="S26" s="97">
        <v>0</v>
      </c>
      <c r="T26" s="97">
        <v>0</v>
      </c>
      <c r="U26" s="97">
        <v>0</v>
      </c>
      <c r="V26" s="133"/>
      <c r="W26" s="139"/>
      <c r="X26" s="97"/>
      <c r="Y26" s="97">
        <v>0</v>
      </c>
      <c r="Z26" s="97"/>
      <c r="AA26" s="97"/>
      <c r="AB26" s="140">
        <v>0</v>
      </c>
      <c r="AC26" s="139"/>
      <c r="AD26" s="97"/>
      <c r="AE26" s="97">
        <v>0</v>
      </c>
      <c r="AF26" s="97"/>
      <c r="AG26" s="97"/>
      <c r="AH26" s="140">
        <v>0</v>
      </c>
      <c r="AI26" s="139"/>
      <c r="AJ26" s="97"/>
      <c r="AK26" s="97">
        <v>0</v>
      </c>
      <c r="AL26" s="97">
        <v>0</v>
      </c>
      <c r="AM26" s="97">
        <v>0</v>
      </c>
      <c r="AN26" s="133">
        <v>0</v>
      </c>
      <c r="AO26" s="182">
        <f>'classement '!T26</f>
        <v>1</v>
      </c>
      <c r="AP26" s="184">
        <f>'classement '!W26</f>
        <v>159</v>
      </c>
      <c r="AQ26" s="183">
        <f>'classement '!X26</f>
        <v>18</v>
      </c>
      <c r="AR26" s="128">
        <v>0</v>
      </c>
      <c r="AS26" s="103">
        <v>0</v>
      </c>
      <c r="AT26" s="103">
        <v>0</v>
      </c>
      <c r="AU26" s="103"/>
      <c r="AV26" s="103"/>
      <c r="AW26" s="127"/>
      <c r="AX26" s="128"/>
      <c r="AY26" s="103"/>
      <c r="AZ26" s="103"/>
      <c r="BA26" s="103"/>
      <c r="BB26" s="103"/>
      <c r="BC26" s="127"/>
      <c r="BD26" s="123"/>
      <c r="BE26" s="103"/>
      <c r="BF26" s="103"/>
      <c r="BG26" s="103"/>
      <c r="BH26" s="103"/>
      <c r="BI26" s="127"/>
      <c r="BJ26" s="123"/>
      <c r="BK26" s="103"/>
      <c r="BL26" s="103"/>
      <c r="BM26" s="103"/>
      <c r="BN26" s="103"/>
      <c r="BO26" s="124"/>
      <c r="BP26" s="123"/>
      <c r="BQ26" s="103"/>
      <c r="BR26" s="103"/>
      <c r="BS26" s="103"/>
      <c r="BT26" s="103"/>
      <c r="BU26" s="124"/>
      <c r="BV26" s="123"/>
      <c r="BW26" s="103"/>
      <c r="BX26" s="103"/>
      <c r="BY26" s="103"/>
      <c r="BZ26" s="103"/>
      <c r="CA26" s="124"/>
      <c r="CB26" s="119">
        <f>'classement '!AN26</f>
        <v>1</v>
      </c>
      <c r="CC26" s="185">
        <f>'classement '!AQ26</f>
        <v>175.5</v>
      </c>
      <c r="CD26" s="110">
        <f>'classement '!AR26</f>
        <v>2</v>
      </c>
      <c r="CE26" s="185">
        <f>'classement '!AS26</f>
        <v>334.5</v>
      </c>
      <c r="CF26" s="211">
        <f>'classement '!AT26</f>
        <v>2</v>
      </c>
      <c r="CG26" s="212">
        <f>'classement '!AU26</f>
        <v>0</v>
      </c>
      <c r="CH26" s="212">
        <f>'classement '!AV26</f>
        <v>0</v>
      </c>
      <c r="CI26" s="212">
        <f>'classement '!AW26</f>
        <v>0</v>
      </c>
      <c r="CJ26" s="213">
        <f>'classement '!AX26</f>
        <v>0</v>
      </c>
      <c r="CK26" s="166"/>
    </row>
    <row r="27" spans="1:89" s="77" customFormat="1" ht="13.5" thickBot="1">
      <c r="A27" s="245">
        <f>'classement '!A27</f>
        <v>62</v>
      </c>
      <c r="B27" s="180" t="str">
        <f>'classement '!B27</f>
        <v>TEAM AVEYRON PECHE - AUBERGE DE ST ROME</v>
      </c>
      <c r="C27" s="172" t="str">
        <f>'classement '!C27</f>
        <v>TRINQUIER Guillaume - VIALA Brice</v>
      </c>
      <c r="D27" s="172" t="str">
        <f>'classement '!D27</f>
        <v>12/12</v>
      </c>
      <c r="E27" s="141"/>
      <c r="F27" s="97"/>
      <c r="G27" s="97">
        <v>0</v>
      </c>
      <c r="H27" s="97"/>
      <c r="I27" s="97"/>
      <c r="J27" s="140">
        <v>0</v>
      </c>
      <c r="K27" s="139"/>
      <c r="L27" s="97"/>
      <c r="M27" s="97">
        <v>0</v>
      </c>
      <c r="N27" s="96"/>
      <c r="O27" s="104"/>
      <c r="P27" s="140">
        <v>0</v>
      </c>
      <c r="Q27" s="141"/>
      <c r="R27" s="97"/>
      <c r="S27" s="97">
        <v>0</v>
      </c>
      <c r="T27" s="97">
        <v>0</v>
      </c>
      <c r="U27" s="97">
        <v>0</v>
      </c>
      <c r="V27" s="133"/>
      <c r="W27" s="139"/>
      <c r="X27" s="97"/>
      <c r="Y27" s="97">
        <v>0</v>
      </c>
      <c r="Z27" s="97"/>
      <c r="AA27" s="97"/>
      <c r="AB27" s="140">
        <v>0</v>
      </c>
      <c r="AC27" s="139"/>
      <c r="AD27" s="97"/>
      <c r="AE27" s="97">
        <v>0</v>
      </c>
      <c r="AF27" s="97"/>
      <c r="AG27" s="97"/>
      <c r="AH27" s="140">
        <v>0</v>
      </c>
      <c r="AI27" s="139"/>
      <c r="AJ27" s="97"/>
      <c r="AK27" s="97">
        <v>0</v>
      </c>
      <c r="AL27" s="97">
        <v>0</v>
      </c>
      <c r="AM27" s="97">
        <v>0</v>
      </c>
      <c r="AN27" s="133">
        <v>0</v>
      </c>
      <c r="AO27" s="182">
        <f>'classement '!T27</f>
        <v>1</v>
      </c>
      <c r="AP27" s="184">
        <f>'classement '!W27</f>
        <v>217.5</v>
      </c>
      <c r="AQ27" s="183">
        <f>'classement '!X27</f>
        <v>13</v>
      </c>
      <c r="AR27" s="128">
        <v>0</v>
      </c>
      <c r="AS27" s="103">
        <v>0</v>
      </c>
      <c r="AT27" s="103">
        <v>0</v>
      </c>
      <c r="AU27" s="103"/>
      <c r="AV27" s="103"/>
      <c r="AW27" s="127"/>
      <c r="AX27" s="128"/>
      <c r="AY27" s="103"/>
      <c r="AZ27" s="103"/>
      <c r="BA27" s="103"/>
      <c r="BB27" s="103"/>
      <c r="BC27" s="127"/>
      <c r="BD27" s="123"/>
      <c r="BE27" s="103"/>
      <c r="BF27" s="103"/>
      <c r="BG27" s="103"/>
      <c r="BH27" s="103"/>
      <c r="BI27" s="127"/>
      <c r="BJ27" s="123"/>
      <c r="BK27" s="103"/>
      <c r="BL27" s="103"/>
      <c r="BM27" s="103"/>
      <c r="BN27" s="103"/>
      <c r="BO27" s="124"/>
      <c r="BP27" s="123"/>
      <c r="BQ27" s="103"/>
      <c r="BR27" s="103"/>
      <c r="BS27" s="103"/>
      <c r="BT27" s="103"/>
      <c r="BU27" s="124"/>
      <c r="BV27" s="123"/>
      <c r="BW27" s="103"/>
      <c r="BX27" s="103"/>
      <c r="BY27" s="103"/>
      <c r="BZ27" s="103"/>
      <c r="CA27" s="124"/>
      <c r="CB27" s="119">
        <f>'classement '!AN27</f>
        <v>2</v>
      </c>
      <c r="CC27" s="185">
        <f>'classement '!AQ27</f>
        <v>110</v>
      </c>
      <c r="CD27" s="110">
        <f>'classement '!AR27</f>
        <v>3</v>
      </c>
      <c r="CE27" s="185">
        <f>'classement '!AS27</f>
        <v>327.5</v>
      </c>
      <c r="CF27" s="211">
        <f>'classement '!AT27</f>
        <v>1</v>
      </c>
      <c r="CG27" s="212">
        <f>'classement '!AU27</f>
        <v>2</v>
      </c>
      <c r="CH27" s="212">
        <f>'classement '!AV27</f>
        <v>0</v>
      </c>
      <c r="CI27" s="212">
        <f>'classement '!AW27</f>
        <v>0</v>
      </c>
      <c r="CJ27" s="213">
        <f>'classement '!AX27</f>
        <v>0</v>
      </c>
      <c r="CK27" s="166"/>
    </row>
    <row r="28" spans="1:89" s="77" customFormat="1" ht="13.5" thickBot="1">
      <c r="A28" s="245">
        <f>'classement '!A28</f>
        <v>13</v>
      </c>
      <c r="B28" s="180" t="str">
        <f>'classement '!B28</f>
        <v>ADPECHE 63</v>
      </c>
      <c r="C28" s="172" t="str">
        <f>'classement '!C28</f>
        <v>CLERET Michel - CAILOUX Vincent</v>
      </c>
      <c r="D28" s="172" t="str">
        <f>'classement '!D28</f>
        <v>63/63</v>
      </c>
      <c r="E28" s="141"/>
      <c r="F28" s="97"/>
      <c r="G28" s="97">
        <v>0</v>
      </c>
      <c r="H28" s="97"/>
      <c r="I28" s="97"/>
      <c r="J28" s="140">
        <v>0</v>
      </c>
      <c r="K28" s="139"/>
      <c r="L28" s="97"/>
      <c r="M28" s="97">
        <v>0</v>
      </c>
      <c r="N28" s="96"/>
      <c r="O28" s="104"/>
      <c r="P28" s="140">
        <v>0</v>
      </c>
      <c r="Q28" s="141"/>
      <c r="R28" s="97"/>
      <c r="S28" s="97">
        <v>0</v>
      </c>
      <c r="T28" s="97">
        <v>0</v>
      </c>
      <c r="U28" s="97">
        <v>0</v>
      </c>
      <c r="V28" s="133"/>
      <c r="W28" s="139"/>
      <c r="X28" s="97"/>
      <c r="Y28" s="97">
        <v>0</v>
      </c>
      <c r="Z28" s="97"/>
      <c r="AA28" s="97"/>
      <c r="AB28" s="140">
        <v>0</v>
      </c>
      <c r="AC28" s="139"/>
      <c r="AD28" s="97"/>
      <c r="AE28" s="97">
        <v>0</v>
      </c>
      <c r="AF28" s="97"/>
      <c r="AG28" s="97"/>
      <c r="AH28" s="140">
        <v>0</v>
      </c>
      <c r="AI28" s="139"/>
      <c r="AJ28" s="97"/>
      <c r="AK28" s="97">
        <v>0</v>
      </c>
      <c r="AL28" s="97">
        <v>0</v>
      </c>
      <c r="AM28" s="97">
        <v>0</v>
      </c>
      <c r="AN28" s="133">
        <v>0</v>
      </c>
      <c r="AO28" s="182">
        <f>'classement '!T28</f>
        <v>2</v>
      </c>
      <c r="AP28" s="184">
        <f>'classement '!W28</f>
        <v>120</v>
      </c>
      <c r="AQ28" s="183">
        <f>'classement '!X28</f>
        <v>24</v>
      </c>
      <c r="AR28" s="128">
        <v>0</v>
      </c>
      <c r="AS28" s="103">
        <v>0</v>
      </c>
      <c r="AT28" s="103">
        <v>0</v>
      </c>
      <c r="AU28" s="103"/>
      <c r="AV28" s="103"/>
      <c r="AW28" s="127"/>
      <c r="AX28" s="128"/>
      <c r="AY28" s="103"/>
      <c r="AZ28" s="103"/>
      <c r="BA28" s="103"/>
      <c r="BB28" s="103"/>
      <c r="BC28" s="127"/>
      <c r="BD28" s="123"/>
      <c r="BE28" s="103"/>
      <c r="BF28" s="103"/>
      <c r="BG28" s="103"/>
      <c r="BH28" s="103"/>
      <c r="BI28" s="127"/>
      <c r="BJ28" s="123"/>
      <c r="BK28" s="103"/>
      <c r="BL28" s="103"/>
      <c r="BM28" s="103"/>
      <c r="BN28" s="103"/>
      <c r="BO28" s="124"/>
      <c r="BP28" s="123"/>
      <c r="BQ28" s="103"/>
      <c r="BR28" s="103"/>
      <c r="BS28" s="103"/>
      <c r="BT28" s="103"/>
      <c r="BU28" s="124"/>
      <c r="BV28" s="123"/>
      <c r="BW28" s="103"/>
      <c r="BX28" s="103"/>
      <c r="BY28" s="103"/>
      <c r="BZ28" s="103"/>
      <c r="CA28" s="124"/>
      <c r="CB28" s="119">
        <f>'classement '!AN28</f>
        <v>1</v>
      </c>
      <c r="CC28" s="185">
        <f>'classement '!AQ28</f>
        <v>165</v>
      </c>
      <c r="CD28" s="110">
        <f>'classement '!AR28</f>
        <v>3</v>
      </c>
      <c r="CE28" s="185">
        <f>'classement '!AS28</f>
        <v>285</v>
      </c>
      <c r="CF28" s="211">
        <f>'classement '!AT28</f>
        <v>1</v>
      </c>
      <c r="CG28" s="212">
        <f>'classement '!AU28</f>
        <v>2</v>
      </c>
      <c r="CH28" s="212">
        <f>'classement '!AV28</f>
        <v>0</v>
      </c>
      <c r="CI28" s="212">
        <f>'classement '!AW28</f>
        <v>0</v>
      </c>
      <c r="CJ28" s="213">
        <f>'classement '!AX28</f>
        <v>0</v>
      </c>
      <c r="CK28" s="166"/>
    </row>
    <row r="29" spans="1:89" s="77" customFormat="1" ht="13.5" thickBot="1">
      <c r="A29" s="245">
        <f>'classement '!A29</f>
        <v>53</v>
      </c>
      <c r="B29" s="180" t="str">
        <f>'classement '!B29</f>
        <v>ASTUCIT - NAVICOM - SUD EST APPATS</v>
      </c>
      <c r="C29" s="172" t="str">
        <f>'classement '!C29</f>
        <v>PRIETO Jean-Marc - DACUNHA Serge</v>
      </c>
      <c r="D29" s="172" t="str">
        <f>'classement '!D29</f>
        <v>09/09</v>
      </c>
      <c r="E29" s="141"/>
      <c r="F29" s="97"/>
      <c r="G29" s="97">
        <v>0</v>
      </c>
      <c r="H29" s="97"/>
      <c r="I29" s="97"/>
      <c r="J29" s="140">
        <v>0</v>
      </c>
      <c r="K29" s="139"/>
      <c r="L29" s="97"/>
      <c r="M29" s="97">
        <v>0</v>
      </c>
      <c r="N29" s="96"/>
      <c r="O29" s="104"/>
      <c r="P29" s="140">
        <v>0</v>
      </c>
      <c r="Q29" s="141"/>
      <c r="R29" s="97"/>
      <c r="S29" s="97">
        <v>0</v>
      </c>
      <c r="T29" s="97">
        <v>0</v>
      </c>
      <c r="U29" s="97">
        <v>0</v>
      </c>
      <c r="V29" s="133"/>
      <c r="W29" s="139"/>
      <c r="X29" s="97"/>
      <c r="Y29" s="97">
        <v>0</v>
      </c>
      <c r="Z29" s="97"/>
      <c r="AA29" s="97"/>
      <c r="AB29" s="140">
        <v>0</v>
      </c>
      <c r="AC29" s="139"/>
      <c r="AD29" s="97"/>
      <c r="AE29" s="97">
        <v>0</v>
      </c>
      <c r="AF29" s="97"/>
      <c r="AG29" s="97"/>
      <c r="AH29" s="140">
        <v>0</v>
      </c>
      <c r="AI29" s="139"/>
      <c r="AJ29" s="97"/>
      <c r="AK29" s="97">
        <v>0</v>
      </c>
      <c r="AL29" s="97">
        <v>0</v>
      </c>
      <c r="AM29" s="97">
        <v>0</v>
      </c>
      <c r="AN29" s="133">
        <v>0</v>
      </c>
      <c r="AO29" s="182">
        <f>'classement '!T29</f>
        <v>2</v>
      </c>
      <c r="AP29" s="184">
        <f>'classement '!W29</f>
        <v>279</v>
      </c>
      <c r="AQ29" s="183">
        <f>'classement '!X29</f>
        <v>10</v>
      </c>
      <c r="AR29" s="128">
        <v>0</v>
      </c>
      <c r="AS29" s="103">
        <v>0</v>
      </c>
      <c r="AT29" s="103">
        <v>0</v>
      </c>
      <c r="AU29" s="103"/>
      <c r="AV29" s="103"/>
      <c r="AW29" s="127"/>
      <c r="AX29" s="128"/>
      <c r="AY29" s="103"/>
      <c r="AZ29" s="103"/>
      <c r="BA29" s="103"/>
      <c r="BB29" s="103"/>
      <c r="BC29" s="127"/>
      <c r="BD29" s="123"/>
      <c r="BE29" s="103"/>
      <c r="BF29" s="103"/>
      <c r="BG29" s="103"/>
      <c r="BH29" s="103"/>
      <c r="BI29" s="127"/>
      <c r="BJ29" s="123"/>
      <c r="BK29" s="103"/>
      <c r="BL29" s="103"/>
      <c r="BM29" s="103"/>
      <c r="BN29" s="103"/>
      <c r="BO29" s="124"/>
      <c r="BP29" s="123"/>
      <c r="BQ29" s="103"/>
      <c r="BR29" s="103"/>
      <c r="BS29" s="103"/>
      <c r="BT29" s="103"/>
      <c r="BU29" s="124"/>
      <c r="BV29" s="123"/>
      <c r="BW29" s="103"/>
      <c r="BX29" s="103"/>
      <c r="BY29" s="103"/>
      <c r="BZ29" s="103"/>
      <c r="CA29" s="124"/>
      <c r="CB29" s="119">
        <f>'classement '!AN29</f>
        <v>0</v>
      </c>
      <c r="CC29" s="185">
        <f>'classement '!AQ29</f>
        <v>0</v>
      </c>
      <c r="CD29" s="110">
        <f>'classement '!AR29</f>
        <v>2</v>
      </c>
      <c r="CE29" s="185">
        <f>'classement '!AS29</f>
        <v>279</v>
      </c>
      <c r="CF29" s="211">
        <f>'classement '!AT29</f>
        <v>1</v>
      </c>
      <c r="CG29" s="212">
        <f>'classement '!AU29</f>
        <v>1</v>
      </c>
      <c r="CH29" s="212">
        <f>'classement '!AV29</f>
        <v>0</v>
      </c>
      <c r="CI29" s="212">
        <f>'classement '!AW29</f>
        <v>0</v>
      </c>
      <c r="CJ29" s="213">
        <f>'classement '!AX29</f>
        <v>0</v>
      </c>
      <c r="CK29" s="166"/>
    </row>
    <row r="30" spans="1:89" s="77" customFormat="1" ht="13.5" thickBot="1">
      <c r="A30" s="245">
        <f>'classement '!A30</f>
        <v>21</v>
      </c>
      <c r="B30" s="180" t="str">
        <f>'classement '!B30</f>
        <v>CHRISSI  - D and JP - ELMADUC HR - NAVICOM</v>
      </c>
      <c r="C30" s="172" t="str">
        <f>'classement '!C30</f>
        <v> FAURE Jean Pierre - RUFFIN Daniel </v>
      </c>
      <c r="D30" s="172" t="str">
        <f>'classement '!D30</f>
        <v>03/03</v>
      </c>
      <c r="E30" s="141"/>
      <c r="F30" s="97"/>
      <c r="G30" s="97">
        <v>0</v>
      </c>
      <c r="H30" s="97"/>
      <c r="I30" s="97"/>
      <c r="J30" s="140">
        <v>0</v>
      </c>
      <c r="K30" s="139"/>
      <c r="L30" s="97"/>
      <c r="M30" s="97">
        <v>0</v>
      </c>
      <c r="N30" s="96"/>
      <c r="O30" s="104"/>
      <c r="P30" s="140">
        <v>0</v>
      </c>
      <c r="Q30" s="141"/>
      <c r="R30" s="97"/>
      <c r="S30" s="97">
        <v>0</v>
      </c>
      <c r="T30" s="97">
        <v>0</v>
      </c>
      <c r="U30" s="97">
        <v>0</v>
      </c>
      <c r="V30" s="133"/>
      <c r="W30" s="139"/>
      <c r="X30" s="97"/>
      <c r="Y30" s="97">
        <v>0</v>
      </c>
      <c r="Z30" s="97"/>
      <c r="AA30" s="97"/>
      <c r="AB30" s="140">
        <v>0</v>
      </c>
      <c r="AC30" s="139"/>
      <c r="AD30" s="97"/>
      <c r="AE30" s="97">
        <v>0</v>
      </c>
      <c r="AF30" s="97"/>
      <c r="AG30" s="97"/>
      <c r="AH30" s="140">
        <v>0</v>
      </c>
      <c r="AI30" s="139"/>
      <c r="AJ30" s="97"/>
      <c r="AK30" s="97">
        <v>0</v>
      </c>
      <c r="AL30" s="97">
        <v>0</v>
      </c>
      <c r="AM30" s="97">
        <v>0</v>
      </c>
      <c r="AN30" s="133">
        <v>0</v>
      </c>
      <c r="AO30" s="182">
        <f>'classement '!T30</f>
        <v>1</v>
      </c>
      <c r="AP30" s="184">
        <f>'classement '!W30</f>
        <v>120.5</v>
      </c>
      <c r="AQ30" s="183">
        <f>'classement '!X30</f>
        <v>23</v>
      </c>
      <c r="AR30" s="128">
        <v>0</v>
      </c>
      <c r="AS30" s="103">
        <v>0</v>
      </c>
      <c r="AT30" s="103">
        <v>0</v>
      </c>
      <c r="AU30" s="103"/>
      <c r="AV30" s="103"/>
      <c r="AW30" s="127"/>
      <c r="AX30" s="128"/>
      <c r="AY30" s="103"/>
      <c r="AZ30" s="103"/>
      <c r="BA30" s="103"/>
      <c r="BB30" s="103"/>
      <c r="BC30" s="127"/>
      <c r="BD30" s="123"/>
      <c r="BE30" s="103"/>
      <c r="BF30" s="103"/>
      <c r="BG30" s="103"/>
      <c r="BH30" s="103"/>
      <c r="BI30" s="127"/>
      <c r="BJ30" s="123"/>
      <c r="BK30" s="103"/>
      <c r="BL30" s="103"/>
      <c r="BM30" s="103"/>
      <c r="BN30" s="103"/>
      <c r="BO30" s="124"/>
      <c r="BP30" s="123"/>
      <c r="BQ30" s="103"/>
      <c r="BR30" s="103"/>
      <c r="BS30" s="103"/>
      <c r="BT30" s="103"/>
      <c r="BU30" s="124"/>
      <c r="BV30" s="123"/>
      <c r="BW30" s="103"/>
      <c r="BX30" s="103"/>
      <c r="BY30" s="103"/>
      <c r="BZ30" s="103"/>
      <c r="CA30" s="124"/>
      <c r="CB30" s="119">
        <f>'classement '!AN30</f>
        <v>1</v>
      </c>
      <c r="CC30" s="185">
        <f>'classement '!AQ30</f>
        <v>153</v>
      </c>
      <c r="CD30" s="110">
        <f>'classement '!AR30</f>
        <v>2</v>
      </c>
      <c r="CE30" s="185">
        <f>'classement '!AS30</f>
        <v>273.5</v>
      </c>
      <c r="CF30" s="211">
        <f>'classement '!AT30</f>
        <v>1</v>
      </c>
      <c r="CG30" s="212">
        <f>'classement '!AU30</f>
        <v>0</v>
      </c>
      <c r="CH30" s="212">
        <f>'classement '!AV30</f>
        <v>0</v>
      </c>
      <c r="CI30" s="212">
        <f>'classement '!AW30</f>
        <v>0</v>
      </c>
      <c r="CJ30" s="213">
        <f>'classement '!AX30</f>
        <v>1</v>
      </c>
      <c r="CK30" s="166"/>
    </row>
    <row r="31" spans="1:89" s="77" customFormat="1" ht="23.25" thickBot="1">
      <c r="A31" s="245">
        <f>'classement '!A31</f>
        <v>19</v>
      </c>
      <c r="B31" s="180" t="str">
        <f>'classement '!B31</f>
        <v>SAPHIR - ULMER HALL NAUTIQUE- AAPPMA CHAMPS SUR TARENTAINE - </v>
      </c>
      <c r="C31" s="172" t="str">
        <f>'classement '!C31</f>
        <v>MASSIAS Arnaud - CHASTAIN Jean-Philippe </v>
      </c>
      <c r="D31" s="172" t="str">
        <f>'classement '!D31</f>
        <v>15/15</v>
      </c>
      <c r="E31" s="141"/>
      <c r="F31" s="97"/>
      <c r="G31" s="97">
        <v>0</v>
      </c>
      <c r="H31" s="97"/>
      <c r="I31" s="97"/>
      <c r="J31" s="140">
        <v>0</v>
      </c>
      <c r="K31" s="139"/>
      <c r="L31" s="97"/>
      <c r="M31" s="97">
        <v>0</v>
      </c>
      <c r="N31" s="96"/>
      <c r="O31" s="104"/>
      <c r="P31" s="140">
        <v>0</v>
      </c>
      <c r="Q31" s="141"/>
      <c r="R31" s="97"/>
      <c r="S31" s="97">
        <v>0</v>
      </c>
      <c r="T31" s="97">
        <v>0</v>
      </c>
      <c r="U31" s="97">
        <v>0</v>
      </c>
      <c r="V31" s="133"/>
      <c r="W31" s="139"/>
      <c r="X31" s="97"/>
      <c r="Y31" s="97">
        <v>0</v>
      </c>
      <c r="Z31" s="97"/>
      <c r="AA31" s="97"/>
      <c r="AB31" s="140">
        <v>0</v>
      </c>
      <c r="AC31" s="139"/>
      <c r="AD31" s="97"/>
      <c r="AE31" s="97">
        <v>0</v>
      </c>
      <c r="AF31" s="97"/>
      <c r="AG31" s="97"/>
      <c r="AH31" s="140">
        <v>0</v>
      </c>
      <c r="AI31" s="139"/>
      <c r="AJ31" s="97"/>
      <c r="AK31" s="97">
        <v>0</v>
      </c>
      <c r="AL31" s="97">
        <v>0</v>
      </c>
      <c r="AM31" s="97">
        <v>0</v>
      </c>
      <c r="AN31" s="133">
        <v>0</v>
      </c>
      <c r="AO31" s="182">
        <f>'classement '!T31</f>
        <v>1</v>
      </c>
      <c r="AP31" s="184">
        <f>'classement '!W31</f>
        <v>255</v>
      </c>
      <c r="AQ31" s="183">
        <f>'classement '!X31</f>
        <v>11</v>
      </c>
      <c r="AR31" s="128">
        <v>0</v>
      </c>
      <c r="AS31" s="103">
        <v>0</v>
      </c>
      <c r="AT31" s="103">
        <v>0</v>
      </c>
      <c r="AU31" s="103"/>
      <c r="AV31" s="103"/>
      <c r="AW31" s="127"/>
      <c r="AX31" s="128"/>
      <c r="AY31" s="103"/>
      <c r="AZ31" s="103"/>
      <c r="BA31" s="103"/>
      <c r="BB31" s="103"/>
      <c r="BC31" s="127"/>
      <c r="BD31" s="123"/>
      <c r="BE31" s="103"/>
      <c r="BF31" s="103"/>
      <c r="BG31" s="103"/>
      <c r="BH31" s="103"/>
      <c r="BI31" s="127"/>
      <c r="BJ31" s="123"/>
      <c r="BK31" s="103"/>
      <c r="BL31" s="103"/>
      <c r="BM31" s="103"/>
      <c r="BN31" s="103"/>
      <c r="BO31" s="124"/>
      <c r="BP31" s="123"/>
      <c r="BQ31" s="103"/>
      <c r="BR31" s="103"/>
      <c r="BS31" s="103"/>
      <c r="BT31" s="103"/>
      <c r="BU31" s="124"/>
      <c r="BV31" s="123"/>
      <c r="BW31" s="103"/>
      <c r="BX31" s="103"/>
      <c r="BY31" s="103"/>
      <c r="BZ31" s="103"/>
      <c r="CA31" s="124"/>
      <c r="CB31" s="119">
        <f>'classement '!AN31</f>
        <v>0</v>
      </c>
      <c r="CC31" s="185">
        <f>'classement '!AQ31</f>
        <v>0</v>
      </c>
      <c r="CD31" s="110">
        <f>'classement '!AR31</f>
        <v>1</v>
      </c>
      <c r="CE31" s="185">
        <f>'classement '!AS31</f>
        <v>255</v>
      </c>
      <c r="CF31" s="211">
        <f>'classement '!AT31</f>
        <v>1</v>
      </c>
      <c r="CG31" s="212">
        <f>'classement '!AU31</f>
        <v>0</v>
      </c>
      <c r="CH31" s="212">
        <f>'classement '!AV31</f>
        <v>0</v>
      </c>
      <c r="CI31" s="212">
        <f>'classement '!AW31</f>
        <v>0</v>
      </c>
      <c r="CJ31" s="213">
        <f>'classement '!AX31</f>
        <v>0</v>
      </c>
      <c r="CK31" s="166"/>
    </row>
    <row r="32" spans="1:89" s="77" customFormat="1" ht="13.5" thickBot="1">
      <c r="A32" s="245">
        <f>'classement '!A32</f>
        <v>16</v>
      </c>
      <c r="B32" s="180" t="str">
        <f>'classement '!B32</f>
        <v>DC OUTDOOR - GARBOLINO - DELALANDE </v>
      </c>
      <c r="C32" s="172" t="str">
        <f>'classement '!C32</f>
        <v>ASSIE Philippe - GLEYSSES Nicolas</v>
      </c>
      <c r="D32" s="172" t="str">
        <f>'classement '!D32</f>
        <v>81/81</v>
      </c>
      <c r="E32" s="141"/>
      <c r="F32" s="97"/>
      <c r="G32" s="97">
        <v>0</v>
      </c>
      <c r="H32" s="97"/>
      <c r="I32" s="97"/>
      <c r="J32" s="140">
        <v>0</v>
      </c>
      <c r="K32" s="139"/>
      <c r="L32" s="97"/>
      <c r="M32" s="97">
        <v>0</v>
      </c>
      <c r="N32" s="96"/>
      <c r="O32" s="104"/>
      <c r="P32" s="140">
        <v>0</v>
      </c>
      <c r="Q32" s="141"/>
      <c r="R32" s="97"/>
      <c r="S32" s="97">
        <v>0</v>
      </c>
      <c r="T32" s="97">
        <v>0</v>
      </c>
      <c r="U32" s="97">
        <v>0</v>
      </c>
      <c r="V32" s="133"/>
      <c r="W32" s="139"/>
      <c r="X32" s="97"/>
      <c r="Y32" s="97">
        <v>0</v>
      </c>
      <c r="Z32" s="97"/>
      <c r="AA32" s="97"/>
      <c r="AB32" s="140">
        <v>0</v>
      </c>
      <c r="AC32" s="139"/>
      <c r="AD32" s="97"/>
      <c r="AE32" s="97">
        <v>0</v>
      </c>
      <c r="AF32" s="97"/>
      <c r="AG32" s="97"/>
      <c r="AH32" s="140">
        <v>0</v>
      </c>
      <c r="AI32" s="139"/>
      <c r="AJ32" s="97"/>
      <c r="AK32" s="97">
        <v>0</v>
      </c>
      <c r="AL32" s="97">
        <v>0</v>
      </c>
      <c r="AM32" s="97">
        <v>0</v>
      </c>
      <c r="AN32" s="133">
        <v>0</v>
      </c>
      <c r="AO32" s="182">
        <f>'classement '!T32</f>
        <v>1</v>
      </c>
      <c r="AP32" s="184">
        <f>'classement '!W32</f>
        <v>240</v>
      </c>
      <c r="AQ32" s="183">
        <f>'classement '!X32</f>
        <v>12</v>
      </c>
      <c r="AR32" s="128">
        <v>0</v>
      </c>
      <c r="AS32" s="103">
        <v>0</v>
      </c>
      <c r="AT32" s="103">
        <v>0</v>
      </c>
      <c r="AU32" s="103"/>
      <c r="AV32" s="103"/>
      <c r="AW32" s="127"/>
      <c r="AX32" s="128"/>
      <c r="AY32" s="103"/>
      <c r="AZ32" s="103"/>
      <c r="BA32" s="103"/>
      <c r="BB32" s="103"/>
      <c r="BC32" s="127"/>
      <c r="BD32" s="123"/>
      <c r="BE32" s="103"/>
      <c r="BF32" s="103"/>
      <c r="BG32" s="103"/>
      <c r="BH32" s="103"/>
      <c r="BI32" s="127"/>
      <c r="BJ32" s="123"/>
      <c r="BK32" s="103"/>
      <c r="BL32" s="103"/>
      <c r="BM32" s="103"/>
      <c r="BN32" s="103"/>
      <c r="BO32" s="124"/>
      <c r="BP32" s="123"/>
      <c r="BQ32" s="103"/>
      <c r="BR32" s="103"/>
      <c r="BS32" s="103"/>
      <c r="BT32" s="103"/>
      <c r="BU32" s="124"/>
      <c r="BV32" s="123"/>
      <c r="BW32" s="103"/>
      <c r="BX32" s="103"/>
      <c r="BY32" s="103"/>
      <c r="BZ32" s="103"/>
      <c r="CA32" s="124"/>
      <c r="CB32" s="119">
        <f>'classement '!AN32</f>
        <v>0</v>
      </c>
      <c r="CC32" s="185">
        <f>'classement '!AQ32</f>
        <v>0</v>
      </c>
      <c r="CD32" s="110">
        <f>'classement '!AR32</f>
        <v>1</v>
      </c>
      <c r="CE32" s="185">
        <f>'classement '!AS32</f>
        <v>240</v>
      </c>
      <c r="CF32" s="211">
        <f>'classement '!AT32</f>
        <v>1</v>
      </c>
      <c r="CG32" s="212">
        <f>'classement '!AU32</f>
        <v>0</v>
      </c>
      <c r="CH32" s="212">
        <f>'classement '!AV32</f>
        <v>0</v>
      </c>
      <c r="CI32" s="212">
        <f>'classement '!AW32</f>
        <v>0</v>
      </c>
      <c r="CJ32" s="213">
        <f>'classement '!AX32</f>
        <v>0</v>
      </c>
      <c r="CK32" s="166"/>
    </row>
    <row r="33" spans="1:89" s="77" customFormat="1" ht="26.25" customHeight="1" thickBot="1">
      <c r="A33" s="245">
        <f>'classement '!A33</f>
        <v>78</v>
      </c>
      <c r="B33" s="180">
        <f>'classement '!B33</f>
        <v>0</v>
      </c>
      <c r="C33" s="172" t="str">
        <f>'classement '!C33</f>
        <v>RIETMANN Laurent - MORALEZ Benoit</v>
      </c>
      <c r="D33" s="172">
        <f>'classement '!D33</f>
        <v>0</v>
      </c>
      <c r="E33" s="141"/>
      <c r="F33" s="97"/>
      <c r="G33" s="97">
        <v>0</v>
      </c>
      <c r="H33" s="97"/>
      <c r="I33" s="97"/>
      <c r="J33" s="140">
        <v>0</v>
      </c>
      <c r="K33" s="139"/>
      <c r="L33" s="97"/>
      <c r="M33" s="97">
        <v>0</v>
      </c>
      <c r="N33" s="96"/>
      <c r="O33" s="104"/>
      <c r="P33" s="140">
        <v>0</v>
      </c>
      <c r="Q33" s="141"/>
      <c r="R33" s="97"/>
      <c r="S33" s="97">
        <v>0</v>
      </c>
      <c r="T33" s="97">
        <v>0</v>
      </c>
      <c r="U33" s="97">
        <v>0</v>
      </c>
      <c r="V33" s="133"/>
      <c r="W33" s="139"/>
      <c r="X33" s="97"/>
      <c r="Y33" s="97">
        <v>0</v>
      </c>
      <c r="Z33" s="97"/>
      <c r="AA33" s="97"/>
      <c r="AB33" s="140">
        <v>0</v>
      </c>
      <c r="AC33" s="139"/>
      <c r="AD33" s="97"/>
      <c r="AE33" s="97">
        <v>0</v>
      </c>
      <c r="AF33" s="97"/>
      <c r="AG33" s="97"/>
      <c r="AH33" s="140">
        <v>0</v>
      </c>
      <c r="AI33" s="139"/>
      <c r="AJ33" s="97"/>
      <c r="AK33" s="97">
        <v>0</v>
      </c>
      <c r="AL33" s="97">
        <v>0</v>
      </c>
      <c r="AM33" s="97">
        <v>0</v>
      </c>
      <c r="AN33" s="133">
        <v>0</v>
      </c>
      <c r="AO33" s="182">
        <f>'classement '!T33</f>
        <v>1</v>
      </c>
      <c r="AP33" s="184">
        <f>'classement '!W33</f>
        <v>151.5</v>
      </c>
      <c r="AQ33" s="183">
        <f>'classement '!X33</f>
        <v>22</v>
      </c>
      <c r="AR33" s="128">
        <v>0</v>
      </c>
      <c r="AS33" s="103">
        <v>0</v>
      </c>
      <c r="AT33" s="103">
        <v>0</v>
      </c>
      <c r="AU33" s="103"/>
      <c r="AV33" s="103"/>
      <c r="AW33" s="127"/>
      <c r="AX33" s="128"/>
      <c r="AY33" s="103"/>
      <c r="AZ33" s="103"/>
      <c r="BA33" s="103"/>
      <c r="BB33" s="103"/>
      <c r="BC33" s="127"/>
      <c r="BD33" s="123"/>
      <c r="BE33" s="103"/>
      <c r="BF33" s="103"/>
      <c r="BG33" s="103"/>
      <c r="BH33" s="103"/>
      <c r="BI33" s="127"/>
      <c r="BJ33" s="123"/>
      <c r="BK33" s="103"/>
      <c r="BL33" s="103"/>
      <c r="BM33" s="103"/>
      <c r="BN33" s="103"/>
      <c r="BO33" s="124"/>
      <c r="BP33" s="123"/>
      <c r="BQ33" s="103"/>
      <c r="BR33" s="103"/>
      <c r="BS33" s="103"/>
      <c r="BT33" s="103"/>
      <c r="BU33" s="124"/>
      <c r="BV33" s="123"/>
      <c r="BW33" s="103"/>
      <c r="BX33" s="103"/>
      <c r="BY33" s="103"/>
      <c r="BZ33" s="103"/>
      <c r="CA33" s="124"/>
      <c r="CB33" s="119">
        <f>'classement '!AN33</f>
        <v>1</v>
      </c>
      <c r="CC33" s="185">
        <f>'classement '!AQ33</f>
        <v>54</v>
      </c>
      <c r="CD33" s="110">
        <f>'classement '!AR33</f>
        <v>2</v>
      </c>
      <c r="CE33" s="185">
        <f>'classement '!AS33</f>
        <v>205.5</v>
      </c>
      <c r="CF33" s="211">
        <f>'classement '!AT33</f>
        <v>1</v>
      </c>
      <c r="CG33" s="212">
        <f>'classement '!AU33</f>
        <v>1</v>
      </c>
      <c r="CH33" s="212">
        <f>'classement '!AV33</f>
        <v>0</v>
      </c>
      <c r="CI33" s="212">
        <f>'classement '!AW33</f>
        <v>0</v>
      </c>
      <c r="CJ33" s="213">
        <f>'classement '!AX33</f>
        <v>0</v>
      </c>
      <c r="CK33" s="166"/>
    </row>
    <row r="34" spans="1:89" s="77" customFormat="1" ht="13.5" thickBot="1">
      <c r="A34" s="245">
        <f>'classement '!A34</f>
        <v>6</v>
      </c>
      <c r="B34" s="180" t="str">
        <f>'classement '!B34</f>
        <v>PROTEAM PEZON &amp; MICHEL</v>
      </c>
      <c r="C34" s="172" t="str">
        <f>'classement '!C34</f>
        <v>MARGUET Pierre-Antoine -  BERTRAND Eddy            </v>
      </c>
      <c r="D34" s="172" t="str">
        <f>'classement '!D34</f>
        <v>12/12</v>
      </c>
      <c r="E34" s="141"/>
      <c r="F34" s="97">
        <v>100</v>
      </c>
      <c r="G34" s="97">
        <v>300</v>
      </c>
      <c r="H34" s="97"/>
      <c r="I34" s="97"/>
      <c r="J34" s="140">
        <v>0</v>
      </c>
      <c r="K34" s="139"/>
      <c r="L34" s="97"/>
      <c r="M34" s="97">
        <v>0</v>
      </c>
      <c r="N34" s="96"/>
      <c r="O34" s="104"/>
      <c r="P34" s="140">
        <v>0</v>
      </c>
      <c r="Q34" s="141"/>
      <c r="R34" s="97"/>
      <c r="S34" s="97">
        <v>0</v>
      </c>
      <c r="T34" s="97">
        <v>0</v>
      </c>
      <c r="U34" s="97">
        <v>300</v>
      </c>
      <c r="V34" s="133"/>
      <c r="W34" s="139"/>
      <c r="X34" s="97"/>
      <c r="Y34" s="97">
        <v>0</v>
      </c>
      <c r="Z34" s="97"/>
      <c r="AA34" s="97"/>
      <c r="AB34" s="140">
        <v>0</v>
      </c>
      <c r="AC34" s="139"/>
      <c r="AD34" s="97"/>
      <c r="AE34" s="97">
        <v>0</v>
      </c>
      <c r="AF34" s="97"/>
      <c r="AG34" s="97"/>
      <c r="AH34" s="140">
        <v>0</v>
      </c>
      <c r="AI34" s="139"/>
      <c r="AJ34" s="97"/>
      <c r="AK34" s="97">
        <v>0</v>
      </c>
      <c r="AL34" s="97">
        <v>0</v>
      </c>
      <c r="AM34" s="97">
        <v>0</v>
      </c>
      <c r="AN34" s="133">
        <v>0</v>
      </c>
      <c r="AO34" s="182">
        <f>'classement '!T34</f>
        <v>3</v>
      </c>
      <c r="AP34" s="184">
        <f>'classement '!W34</f>
        <v>182</v>
      </c>
      <c r="AQ34" s="183">
        <f>'classement '!X34</f>
        <v>16</v>
      </c>
      <c r="AR34" s="128">
        <v>0</v>
      </c>
      <c r="AS34" s="103">
        <v>0</v>
      </c>
      <c r="AT34" s="103">
        <v>0</v>
      </c>
      <c r="AU34" s="103"/>
      <c r="AV34" s="103"/>
      <c r="AW34" s="127"/>
      <c r="AX34" s="128"/>
      <c r="AY34" s="103"/>
      <c r="AZ34" s="103"/>
      <c r="BA34" s="103"/>
      <c r="BB34" s="103"/>
      <c r="BC34" s="127"/>
      <c r="BD34" s="123"/>
      <c r="BE34" s="103"/>
      <c r="BF34" s="103"/>
      <c r="BG34" s="103"/>
      <c r="BH34" s="103"/>
      <c r="BI34" s="127"/>
      <c r="BJ34" s="123"/>
      <c r="BK34" s="103"/>
      <c r="BL34" s="103"/>
      <c r="BM34" s="103"/>
      <c r="BN34" s="103"/>
      <c r="BO34" s="124"/>
      <c r="BP34" s="123"/>
      <c r="BQ34" s="103"/>
      <c r="BR34" s="103"/>
      <c r="BS34" s="103"/>
      <c r="BT34" s="103"/>
      <c r="BU34" s="124"/>
      <c r="BV34" s="123"/>
      <c r="BW34" s="103"/>
      <c r="BX34" s="103"/>
      <c r="BY34" s="103"/>
      <c r="BZ34" s="103"/>
      <c r="CA34" s="124"/>
      <c r="CB34" s="119">
        <f>'classement '!AN34</f>
        <v>0</v>
      </c>
      <c r="CC34" s="185">
        <f>'classement '!AQ34</f>
        <v>0</v>
      </c>
      <c r="CD34" s="110">
        <f>'classement '!AR34</f>
        <v>3</v>
      </c>
      <c r="CE34" s="185">
        <f>'classement '!AS34</f>
        <v>182</v>
      </c>
      <c r="CF34" s="211">
        <f>'classement '!AT34</f>
        <v>0</v>
      </c>
      <c r="CG34" s="212">
        <f>'classement '!AU34</f>
        <v>2</v>
      </c>
      <c r="CH34" s="212">
        <f>'classement '!AV34</f>
        <v>0</v>
      </c>
      <c r="CI34" s="212">
        <f>'classement '!AW34</f>
        <v>0</v>
      </c>
      <c r="CJ34" s="213">
        <f>'classement '!AX34</f>
        <v>1</v>
      </c>
      <c r="CK34" s="166"/>
    </row>
    <row r="35" spans="1:89" s="77" customFormat="1" ht="13.5" thickBot="1">
      <c r="A35" s="245">
        <f>'classement '!A35</f>
        <v>47</v>
      </c>
      <c r="B35" s="180" t="str">
        <f>'classement '!B35</f>
        <v>PHERE PLAISIR - BPLI </v>
      </c>
      <c r="C35" s="172" t="str">
        <f>'classement '!C35</f>
        <v>PHERE Sébastien - BASTIDE Jean-Yves</v>
      </c>
      <c r="D35" s="172" t="str">
        <f>'classement '!D35</f>
        <v>12/12</v>
      </c>
      <c r="E35" s="141"/>
      <c r="F35" s="97"/>
      <c r="G35" s="97">
        <v>0</v>
      </c>
      <c r="H35" s="97"/>
      <c r="I35" s="97"/>
      <c r="J35" s="140">
        <v>0</v>
      </c>
      <c r="K35" s="139"/>
      <c r="L35" s="97"/>
      <c r="M35" s="97">
        <v>0</v>
      </c>
      <c r="N35" s="96"/>
      <c r="O35" s="104"/>
      <c r="P35" s="140">
        <v>0</v>
      </c>
      <c r="Q35" s="141"/>
      <c r="R35" s="97"/>
      <c r="S35" s="97">
        <v>0</v>
      </c>
      <c r="T35" s="97">
        <v>0</v>
      </c>
      <c r="U35" s="97">
        <v>0</v>
      </c>
      <c r="V35" s="133"/>
      <c r="W35" s="139"/>
      <c r="X35" s="97"/>
      <c r="Y35" s="97">
        <v>0</v>
      </c>
      <c r="Z35" s="97"/>
      <c r="AA35" s="97"/>
      <c r="AB35" s="140">
        <v>0</v>
      </c>
      <c r="AC35" s="139"/>
      <c r="AD35" s="97"/>
      <c r="AE35" s="97">
        <v>0</v>
      </c>
      <c r="AF35" s="97"/>
      <c r="AG35" s="97"/>
      <c r="AH35" s="140">
        <v>0</v>
      </c>
      <c r="AI35" s="139"/>
      <c r="AJ35" s="97"/>
      <c r="AK35" s="97">
        <v>0</v>
      </c>
      <c r="AL35" s="97">
        <v>0</v>
      </c>
      <c r="AM35" s="97">
        <v>0</v>
      </c>
      <c r="AN35" s="133">
        <v>0</v>
      </c>
      <c r="AO35" s="182">
        <f>'classement '!T35</f>
        <v>0</v>
      </c>
      <c r="AP35" s="184">
        <f>'classement '!W35</f>
        <v>0</v>
      </c>
      <c r="AQ35" s="183">
        <f>'classement '!X35</f>
        <v>33</v>
      </c>
      <c r="AR35" s="128">
        <v>0</v>
      </c>
      <c r="AS35" s="103">
        <v>0</v>
      </c>
      <c r="AT35" s="103">
        <v>0</v>
      </c>
      <c r="AU35" s="103"/>
      <c r="AV35" s="103"/>
      <c r="AW35" s="127"/>
      <c r="AX35" s="128"/>
      <c r="AY35" s="103"/>
      <c r="AZ35" s="103"/>
      <c r="BA35" s="103"/>
      <c r="BB35" s="103"/>
      <c r="BC35" s="127"/>
      <c r="BD35" s="123"/>
      <c r="BE35" s="103"/>
      <c r="BF35" s="103"/>
      <c r="BG35" s="103"/>
      <c r="BH35" s="103"/>
      <c r="BI35" s="127"/>
      <c r="BJ35" s="123"/>
      <c r="BK35" s="103"/>
      <c r="BL35" s="103"/>
      <c r="BM35" s="103"/>
      <c r="BN35" s="103"/>
      <c r="BO35" s="124"/>
      <c r="BP35" s="123"/>
      <c r="BQ35" s="103"/>
      <c r="BR35" s="103"/>
      <c r="BS35" s="103"/>
      <c r="BT35" s="103"/>
      <c r="BU35" s="124"/>
      <c r="BV35" s="123"/>
      <c r="BW35" s="103"/>
      <c r="BX35" s="103"/>
      <c r="BY35" s="103"/>
      <c r="BZ35" s="103"/>
      <c r="CA35" s="124"/>
      <c r="CB35" s="119">
        <f>'classement '!AN35</f>
        <v>1</v>
      </c>
      <c r="CC35" s="185">
        <f>'classement '!AQ35</f>
        <v>180</v>
      </c>
      <c r="CD35" s="110">
        <f>'classement '!AR35</f>
        <v>1</v>
      </c>
      <c r="CE35" s="185">
        <f>'classement '!AS35</f>
        <v>180</v>
      </c>
      <c r="CF35" s="211">
        <f>'classement '!AT35</f>
        <v>1</v>
      </c>
      <c r="CG35" s="212">
        <f>'classement '!AU35</f>
        <v>0</v>
      </c>
      <c r="CH35" s="212">
        <f>'classement '!AV35</f>
        <v>0</v>
      </c>
      <c r="CI35" s="212">
        <f>'classement '!AW35</f>
        <v>0</v>
      </c>
      <c r="CJ35" s="213">
        <f>'classement '!AX35</f>
        <v>0</v>
      </c>
      <c r="CK35" s="166"/>
    </row>
    <row r="36" spans="1:89" s="77" customFormat="1" ht="13.5" thickBot="1">
      <c r="A36" s="245">
        <f>'classement '!A36</f>
        <v>1</v>
      </c>
      <c r="B36" s="180" t="str">
        <f>'classement '!B36</f>
        <v>TEAM FOX RAGE</v>
      </c>
      <c r="C36" s="172" t="str">
        <f>'classement '!C36</f>
        <v>SIMON David - ROCHE Francis</v>
      </c>
      <c r="D36" s="172" t="str">
        <f>'classement '!D36</f>
        <v>63/63</v>
      </c>
      <c r="E36" s="141"/>
      <c r="F36" s="97"/>
      <c r="G36" s="97">
        <v>0</v>
      </c>
      <c r="H36" s="97"/>
      <c r="I36" s="97"/>
      <c r="J36" s="140">
        <v>0</v>
      </c>
      <c r="K36" s="139"/>
      <c r="L36" s="97"/>
      <c r="M36" s="97">
        <v>0</v>
      </c>
      <c r="N36" s="96"/>
      <c r="O36" s="104"/>
      <c r="P36" s="140">
        <v>0</v>
      </c>
      <c r="Q36" s="141"/>
      <c r="R36" s="97"/>
      <c r="S36" s="97">
        <v>0</v>
      </c>
      <c r="T36" s="97">
        <v>0</v>
      </c>
      <c r="U36" s="97">
        <v>0</v>
      </c>
      <c r="V36" s="133"/>
      <c r="W36" s="139"/>
      <c r="X36" s="97"/>
      <c r="Y36" s="97">
        <v>0</v>
      </c>
      <c r="Z36" s="97"/>
      <c r="AA36" s="97"/>
      <c r="AB36" s="140">
        <v>0</v>
      </c>
      <c r="AC36" s="139"/>
      <c r="AD36" s="97"/>
      <c r="AE36" s="97">
        <v>0</v>
      </c>
      <c r="AF36" s="97"/>
      <c r="AG36" s="97"/>
      <c r="AH36" s="140">
        <v>0</v>
      </c>
      <c r="AI36" s="139"/>
      <c r="AJ36" s="97"/>
      <c r="AK36" s="97">
        <v>0</v>
      </c>
      <c r="AL36" s="97">
        <v>0</v>
      </c>
      <c r="AM36" s="97">
        <v>0</v>
      </c>
      <c r="AN36" s="133">
        <v>0</v>
      </c>
      <c r="AO36" s="182">
        <f>'classement '!T36</f>
        <v>0</v>
      </c>
      <c r="AP36" s="184">
        <f>'classement '!W36</f>
        <v>0</v>
      </c>
      <c r="AQ36" s="183">
        <f>'classement '!X36</f>
        <v>33</v>
      </c>
      <c r="AR36" s="128">
        <v>0</v>
      </c>
      <c r="AS36" s="103">
        <v>0</v>
      </c>
      <c r="AT36" s="103">
        <v>0</v>
      </c>
      <c r="AU36" s="103"/>
      <c r="AV36" s="103"/>
      <c r="AW36" s="127"/>
      <c r="AX36" s="128"/>
      <c r="AY36" s="103"/>
      <c r="AZ36" s="103"/>
      <c r="BA36" s="103"/>
      <c r="BB36" s="103"/>
      <c r="BC36" s="127"/>
      <c r="BD36" s="123"/>
      <c r="BE36" s="103"/>
      <c r="BF36" s="103"/>
      <c r="BG36" s="103"/>
      <c r="BH36" s="103"/>
      <c r="BI36" s="127"/>
      <c r="BJ36" s="123"/>
      <c r="BK36" s="103"/>
      <c r="BL36" s="103"/>
      <c r="BM36" s="103"/>
      <c r="BN36" s="103"/>
      <c r="BO36" s="124"/>
      <c r="BP36" s="123"/>
      <c r="BQ36" s="103"/>
      <c r="BR36" s="103"/>
      <c r="BS36" s="103"/>
      <c r="BT36" s="103"/>
      <c r="BU36" s="124"/>
      <c r="BV36" s="123"/>
      <c r="BW36" s="103"/>
      <c r="BX36" s="103"/>
      <c r="BY36" s="103"/>
      <c r="BZ36" s="103"/>
      <c r="CA36" s="124"/>
      <c r="CB36" s="119">
        <f>'classement '!AN36</f>
        <v>1</v>
      </c>
      <c r="CC36" s="185">
        <f>'classement '!AQ36</f>
        <v>160.5</v>
      </c>
      <c r="CD36" s="110">
        <f>'classement '!AR36</f>
        <v>1</v>
      </c>
      <c r="CE36" s="185">
        <f>'classement '!AS36</f>
        <v>160.5</v>
      </c>
      <c r="CF36" s="211">
        <f>'classement '!AT36</f>
        <v>1</v>
      </c>
      <c r="CG36" s="212">
        <f>'classement '!AU36</f>
        <v>0</v>
      </c>
      <c r="CH36" s="212">
        <f>'classement '!AV36</f>
        <v>0</v>
      </c>
      <c r="CI36" s="212">
        <f>'classement '!AW36</f>
        <v>0</v>
      </c>
      <c r="CJ36" s="213">
        <f>'classement '!AX36</f>
        <v>0</v>
      </c>
      <c r="CK36" s="166"/>
    </row>
    <row r="37" spans="1:89" s="77" customFormat="1" ht="13.5" thickBot="1">
      <c r="A37" s="245">
        <f>'classement '!A37</f>
        <v>54</v>
      </c>
      <c r="B37" s="180" t="str">
        <f>'classement '!B37</f>
        <v>CANTAL AUVERGNE</v>
      </c>
      <c r="C37" s="172" t="str">
        <f>'classement '!C37</f>
        <v>MALEVILLE Jean-Michel - MALEVILLE Maxime </v>
      </c>
      <c r="D37" s="172" t="str">
        <f>'classement '!D37</f>
        <v>15/15</v>
      </c>
      <c r="E37" s="141"/>
      <c r="F37" s="97"/>
      <c r="G37" s="97">
        <v>0</v>
      </c>
      <c r="H37" s="97"/>
      <c r="I37" s="97"/>
      <c r="J37" s="140">
        <v>0</v>
      </c>
      <c r="K37" s="139"/>
      <c r="L37" s="97"/>
      <c r="M37" s="97">
        <v>0</v>
      </c>
      <c r="N37" s="96"/>
      <c r="O37" s="104"/>
      <c r="P37" s="140">
        <v>0</v>
      </c>
      <c r="Q37" s="141"/>
      <c r="R37" s="97"/>
      <c r="S37" s="97">
        <v>0</v>
      </c>
      <c r="T37" s="97">
        <v>0</v>
      </c>
      <c r="U37" s="97">
        <v>0</v>
      </c>
      <c r="V37" s="133"/>
      <c r="W37" s="139"/>
      <c r="X37" s="97"/>
      <c r="Y37" s="97">
        <v>0</v>
      </c>
      <c r="Z37" s="97"/>
      <c r="AA37" s="97"/>
      <c r="AB37" s="140">
        <v>0</v>
      </c>
      <c r="AC37" s="139"/>
      <c r="AD37" s="97"/>
      <c r="AE37" s="97">
        <v>0</v>
      </c>
      <c r="AF37" s="97"/>
      <c r="AG37" s="97"/>
      <c r="AH37" s="140">
        <v>0</v>
      </c>
      <c r="AI37" s="139"/>
      <c r="AJ37" s="97"/>
      <c r="AK37" s="97">
        <v>0</v>
      </c>
      <c r="AL37" s="97">
        <v>0</v>
      </c>
      <c r="AM37" s="97">
        <v>0</v>
      </c>
      <c r="AN37" s="133">
        <v>0</v>
      </c>
      <c r="AO37" s="182">
        <f>'classement '!T37</f>
        <v>1</v>
      </c>
      <c r="AP37" s="184">
        <f>'classement '!W37</f>
        <v>160.5</v>
      </c>
      <c r="AQ37" s="183">
        <f>'classement '!X37</f>
        <v>17</v>
      </c>
      <c r="AR37" s="128">
        <v>0</v>
      </c>
      <c r="AS37" s="103">
        <v>0</v>
      </c>
      <c r="AT37" s="103">
        <v>0</v>
      </c>
      <c r="AU37" s="103"/>
      <c r="AV37" s="103"/>
      <c r="AW37" s="127"/>
      <c r="AX37" s="128"/>
      <c r="AY37" s="103"/>
      <c r="AZ37" s="103"/>
      <c r="BA37" s="103"/>
      <c r="BB37" s="103"/>
      <c r="BC37" s="127"/>
      <c r="BD37" s="123"/>
      <c r="BE37" s="103"/>
      <c r="BF37" s="103"/>
      <c r="BG37" s="103"/>
      <c r="BH37" s="103"/>
      <c r="BI37" s="127"/>
      <c r="BJ37" s="123"/>
      <c r="BK37" s="103"/>
      <c r="BL37" s="103"/>
      <c r="BM37" s="103"/>
      <c r="BN37" s="103"/>
      <c r="BO37" s="124"/>
      <c r="BP37" s="123"/>
      <c r="BQ37" s="103"/>
      <c r="BR37" s="103"/>
      <c r="BS37" s="103"/>
      <c r="BT37" s="103"/>
      <c r="BU37" s="124"/>
      <c r="BV37" s="123"/>
      <c r="BW37" s="103"/>
      <c r="BX37" s="103"/>
      <c r="BY37" s="103"/>
      <c r="BZ37" s="103"/>
      <c r="CA37" s="124"/>
      <c r="CB37" s="119">
        <f>'classement '!AN37</f>
        <v>0</v>
      </c>
      <c r="CC37" s="185">
        <f>'classement '!AQ37</f>
        <v>0</v>
      </c>
      <c r="CD37" s="110">
        <f>'classement '!AR37</f>
        <v>1</v>
      </c>
      <c r="CE37" s="185">
        <f>'classement '!AS37</f>
        <v>160.5</v>
      </c>
      <c r="CF37" s="211">
        <f>'classement '!AT37</f>
        <v>1</v>
      </c>
      <c r="CG37" s="212">
        <f>'classement '!AU37</f>
        <v>0</v>
      </c>
      <c r="CH37" s="212">
        <f>'classement '!AV37</f>
        <v>0</v>
      </c>
      <c r="CI37" s="212">
        <f>'classement '!AW37</f>
        <v>0</v>
      </c>
      <c r="CJ37" s="213">
        <f>'classement '!AX37</f>
        <v>0</v>
      </c>
      <c r="CK37" s="166"/>
    </row>
    <row r="38" spans="1:89" s="77" customFormat="1" ht="13.5" thickBot="1">
      <c r="A38" s="245">
        <f>'classement '!A38</f>
        <v>20</v>
      </c>
      <c r="B38" s="180">
        <f>'classement '!B38</f>
        <v>0</v>
      </c>
      <c r="C38" s="172" t="str">
        <f>'classement '!C38</f>
        <v>LONCAN Olivier - BOUVET Pierre</v>
      </c>
      <c r="D38" s="172" t="str">
        <f>'classement '!D38</f>
        <v>31/31</v>
      </c>
      <c r="E38" s="141"/>
      <c r="F38" s="97"/>
      <c r="G38" s="97">
        <v>0</v>
      </c>
      <c r="H38" s="97"/>
      <c r="I38" s="97"/>
      <c r="J38" s="140">
        <v>0</v>
      </c>
      <c r="K38" s="139"/>
      <c r="L38" s="97"/>
      <c r="M38" s="97">
        <v>0</v>
      </c>
      <c r="N38" s="96"/>
      <c r="O38" s="104"/>
      <c r="P38" s="140">
        <v>0</v>
      </c>
      <c r="Q38" s="141"/>
      <c r="R38" s="97"/>
      <c r="S38" s="97">
        <v>0</v>
      </c>
      <c r="T38" s="97">
        <v>0</v>
      </c>
      <c r="U38" s="97">
        <v>0</v>
      </c>
      <c r="V38" s="133"/>
      <c r="W38" s="139"/>
      <c r="X38" s="97"/>
      <c r="Y38" s="97">
        <v>0</v>
      </c>
      <c r="Z38" s="97"/>
      <c r="AA38" s="97"/>
      <c r="AB38" s="140">
        <v>0</v>
      </c>
      <c r="AC38" s="139"/>
      <c r="AD38" s="97"/>
      <c r="AE38" s="97">
        <v>0</v>
      </c>
      <c r="AF38" s="97"/>
      <c r="AG38" s="97"/>
      <c r="AH38" s="140">
        <v>0</v>
      </c>
      <c r="AI38" s="139"/>
      <c r="AJ38" s="97"/>
      <c r="AK38" s="97">
        <v>0</v>
      </c>
      <c r="AL38" s="97">
        <v>0</v>
      </c>
      <c r="AM38" s="97">
        <v>0</v>
      </c>
      <c r="AN38" s="133">
        <v>0</v>
      </c>
      <c r="AO38" s="182">
        <f>'classement '!T38</f>
        <v>3</v>
      </c>
      <c r="AP38" s="184">
        <f>'classement '!W38</f>
        <v>154</v>
      </c>
      <c r="AQ38" s="183">
        <f>'classement '!X38</f>
        <v>20</v>
      </c>
      <c r="AR38" s="128">
        <v>0</v>
      </c>
      <c r="AS38" s="103">
        <v>0</v>
      </c>
      <c r="AT38" s="103">
        <v>0</v>
      </c>
      <c r="AU38" s="103"/>
      <c r="AV38" s="103"/>
      <c r="AW38" s="127"/>
      <c r="AX38" s="128"/>
      <c r="AY38" s="103"/>
      <c r="AZ38" s="103"/>
      <c r="BA38" s="103"/>
      <c r="BB38" s="103"/>
      <c r="BC38" s="127"/>
      <c r="BD38" s="123"/>
      <c r="BE38" s="103"/>
      <c r="BF38" s="103"/>
      <c r="BG38" s="103"/>
      <c r="BH38" s="103"/>
      <c r="BI38" s="127"/>
      <c r="BJ38" s="123"/>
      <c r="BK38" s="103"/>
      <c r="BL38" s="103"/>
      <c r="BM38" s="103"/>
      <c r="BN38" s="103"/>
      <c r="BO38" s="124"/>
      <c r="BP38" s="123"/>
      <c r="BQ38" s="103"/>
      <c r="BR38" s="103"/>
      <c r="BS38" s="103"/>
      <c r="BT38" s="103"/>
      <c r="BU38" s="124"/>
      <c r="BV38" s="123"/>
      <c r="BW38" s="103"/>
      <c r="BX38" s="103"/>
      <c r="BY38" s="103"/>
      <c r="BZ38" s="103"/>
      <c r="CA38" s="124"/>
      <c r="CB38" s="119">
        <f>'classement '!AN38</f>
        <v>0</v>
      </c>
      <c r="CC38" s="185">
        <f>'classement '!AQ38</f>
        <v>0</v>
      </c>
      <c r="CD38" s="110">
        <f>'classement '!AR38</f>
        <v>3</v>
      </c>
      <c r="CE38" s="185">
        <f>'classement '!AS38</f>
        <v>154</v>
      </c>
      <c r="CF38" s="211">
        <f>'classement '!AT38</f>
        <v>0</v>
      </c>
      <c r="CG38" s="212">
        <f>'classement '!AU38</f>
        <v>3</v>
      </c>
      <c r="CH38" s="212">
        <f>'classement '!AV38</f>
        <v>0</v>
      </c>
      <c r="CI38" s="212">
        <f>'classement '!AW38</f>
        <v>0</v>
      </c>
      <c r="CJ38" s="213">
        <f>'classement '!AX38</f>
        <v>0</v>
      </c>
      <c r="CK38" s="166"/>
    </row>
    <row r="39" spans="1:89" s="77" customFormat="1" ht="13.5" thickBot="1">
      <c r="A39" s="245">
        <f>'classement '!A39</f>
        <v>71</v>
      </c>
      <c r="B39" s="180">
        <f>'classement '!B39</f>
        <v>0</v>
      </c>
      <c r="C39" s="172" t="str">
        <f>'classement '!C39</f>
        <v>MANEGLIA Christian  - BRET Michel</v>
      </c>
      <c r="D39" s="172" t="str">
        <f>'classement '!D39</f>
        <v>09/</v>
      </c>
      <c r="E39" s="141"/>
      <c r="F39" s="97"/>
      <c r="G39" s="97">
        <v>0</v>
      </c>
      <c r="H39" s="97"/>
      <c r="I39" s="97"/>
      <c r="J39" s="140">
        <v>0</v>
      </c>
      <c r="K39" s="139"/>
      <c r="L39" s="97"/>
      <c r="M39" s="97">
        <v>0</v>
      </c>
      <c r="N39" s="96"/>
      <c r="O39" s="104"/>
      <c r="P39" s="140">
        <v>0</v>
      </c>
      <c r="Q39" s="141"/>
      <c r="R39" s="97"/>
      <c r="S39" s="97">
        <v>0</v>
      </c>
      <c r="T39" s="97">
        <v>0</v>
      </c>
      <c r="U39" s="97">
        <v>0</v>
      </c>
      <c r="V39" s="133"/>
      <c r="W39" s="139"/>
      <c r="X39" s="97"/>
      <c r="Y39" s="97">
        <v>0</v>
      </c>
      <c r="Z39" s="97"/>
      <c r="AA39" s="97"/>
      <c r="AB39" s="140">
        <v>0</v>
      </c>
      <c r="AC39" s="139"/>
      <c r="AD39" s="97"/>
      <c r="AE39" s="97">
        <v>0</v>
      </c>
      <c r="AF39" s="97"/>
      <c r="AG39" s="97"/>
      <c r="AH39" s="140">
        <v>0</v>
      </c>
      <c r="AI39" s="139"/>
      <c r="AJ39" s="97"/>
      <c r="AK39" s="97">
        <v>0</v>
      </c>
      <c r="AL39" s="97">
        <v>0</v>
      </c>
      <c r="AM39" s="97">
        <v>0</v>
      </c>
      <c r="AN39" s="133">
        <v>0</v>
      </c>
      <c r="AO39" s="182">
        <f>'classement '!T39</f>
        <v>1</v>
      </c>
      <c r="AP39" s="184">
        <f>'classement '!W39</f>
        <v>54</v>
      </c>
      <c r="AQ39" s="183">
        <f>'classement '!X39</f>
        <v>28</v>
      </c>
      <c r="AR39" s="128">
        <v>0</v>
      </c>
      <c r="AS39" s="103">
        <v>0</v>
      </c>
      <c r="AT39" s="103">
        <v>0</v>
      </c>
      <c r="AU39" s="103"/>
      <c r="AV39" s="103"/>
      <c r="AW39" s="127"/>
      <c r="AX39" s="128"/>
      <c r="AY39" s="103"/>
      <c r="AZ39" s="103"/>
      <c r="BA39" s="103"/>
      <c r="BB39" s="103"/>
      <c r="BC39" s="127"/>
      <c r="BD39" s="123"/>
      <c r="BE39" s="103"/>
      <c r="BF39" s="103"/>
      <c r="BG39" s="103"/>
      <c r="BH39" s="103"/>
      <c r="BI39" s="127"/>
      <c r="BJ39" s="123"/>
      <c r="BK39" s="103"/>
      <c r="BL39" s="103"/>
      <c r="BM39" s="103"/>
      <c r="BN39" s="103"/>
      <c r="BO39" s="124"/>
      <c r="BP39" s="123"/>
      <c r="BQ39" s="103"/>
      <c r="BR39" s="103"/>
      <c r="BS39" s="103"/>
      <c r="BT39" s="103"/>
      <c r="BU39" s="124"/>
      <c r="BV39" s="123"/>
      <c r="BW39" s="103"/>
      <c r="BX39" s="103"/>
      <c r="BY39" s="103"/>
      <c r="BZ39" s="103"/>
      <c r="CA39" s="124"/>
      <c r="CB39" s="119">
        <f>'classement '!AN39</f>
        <v>1</v>
      </c>
      <c r="CC39" s="185">
        <f>'classement '!AQ39</f>
        <v>52</v>
      </c>
      <c r="CD39" s="110">
        <f>'classement '!AR39</f>
        <v>2</v>
      </c>
      <c r="CE39" s="185">
        <f>'classement '!AS39</f>
        <v>106</v>
      </c>
      <c r="CF39" s="211">
        <f>'classement '!AT39</f>
        <v>0</v>
      </c>
      <c r="CG39" s="212">
        <f>'classement '!AU39</f>
        <v>2</v>
      </c>
      <c r="CH39" s="212">
        <f>'classement '!AV39</f>
        <v>0</v>
      </c>
      <c r="CI39" s="212">
        <f>'classement '!AW39</f>
        <v>0</v>
      </c>
      <c r="CJ39" s="213">
        <f>'classement '!AX39</f>
        <v>0</v>
      </c>
      <c r="CK39" s="166"/>
    </row>
    <row r="40" spans="1:89" s="77" customFormat="1" ht="13.5" thickBot="1">
      <c r="A40" s="245">
        <f>'classement '!A40</f>
        <v>50</v>
      </c>
      <c r="B40" s="180" t="str">
        <f>'classement '!B40</f>
        <v>CLUB GUITALENS - L'ALBAREDE</v>
      </c>
      <c r="C40" s="172" t="str">
        <f>'classement '!C40</f>
        <v>DOMININ Laurent - DUBOIS Fabrice</v>
      </c>
      <c r="D40" s="172" t="str">
        <f>'classement '!D40</f>
        <v>81/81</v>
      </c>
      <c r="E40" s="141"/>
      <c r="F40" s="97"/>
      <c r="G40" s="97">
        <v>0</v>
      </c>
      <c r="H40" s="97"/>
      <c r="I40" s="97"/>
      <c r="J40" s="140">
        <v>0</v>
      </c>
      <c r="K40" s="139"/>
      <c r="L40" s="97"/>
      <c r="M40" s="97">
        <v>0</v>
      </c>
      <c r="N40" s="96"/>
      <c r="O40" s="104"/>
      <c r="P40" s="140">
        <v>0</v>
      </c>
      <c r="Q40" s="141"/>
      <c r="R40" s="97"/>
      <c r="S40" s="97">
        <v>0</v>
      </c>
      <c r="T40" s="97">
        <v>0</v>
      </c>
      <c r="U40" s="97">
        <v>0</v>
      </c>
      <c r="V40" s="133"/>
      <c r="W40" s="139"/>
      <c r="X40" s="97"/>
      <c r="Y40" s="97">
        <v>0</v>
      </c>
      <c r="Z40" s="97"/>
      <c r="AA40" s="97"/>
      <c r="AB40" s="140">
        <v>0</v>
      </c>
      <c r="AC40" s="139"/>
      <c r="AD40" s="97"/>
      <c r="AE40" s="97">
        <v>0</v>
      </c>
      <c r="AF40" s="97"/>
      <c r="AG40" s="97"/>
      <c r="AH40" s="140">
        <v>0</v>
      </c>
      <c r="AI40" s="139"/>
      <c r="AJ40" s="97"/>
      <c r="AK40" s="97">
        <v>0</v>
      </c>
      <c r="AL40" s="97">
        <v>0</v>
      </c>
      <c r="AM40" s="97">
        <v>0</v>
      </c>
      <c r="AN40" s="133">
        <v>0</v>
      </c>
      <c r="AO40" s="182">
        <f>'classement '!T40</f>
        <v>1</v>
      </c>
      <c r="AP40" s="184">
        <f>'classement '!W40</f>
        <v>51</v>
      </c>
      <c r="AQ40" s="183">
        <f>'classement '!X40</f>
        <v>30</v>
      </c>
      <c r="AR40" s="128">
        <v>0</v>
      </c>
      <c r="AS40" s="103">
        <v>0</v>
      </c>
      <c r="AT40" s="103">
        <v>0</v>
      </c>
      <c r="AU40" s="103"/>
      <c r="AV40" s="103"/>
      <c r="AW40" s="127"/>
      <c r="AX40" s="128"/>
      <c r="AY40" s="103"/>
      <c r="AZ40" s="103"/>
      <c r="BA40" s="103"/>
      <c r="BB40" s="103"/>
      <c r="BC40" s="127"/>
      <c r="BD40" s="123"/>
      <c r="BE40" s="103"/>
      <c r="BF40" s="103"/>
      <c r="BG40" s="103"/>
      <c r="BH40" s="103"/>
      <c r="BI40" s="127"/>
      <c r="BJ40" s="123"/>
      <c r="BK40" s="103"/>
      <c r="BL40" s="103"/>
      <c r="BM40" s="103"/>
      <c r="BN40" s="103"/>
      <c r="BO40" s="124"/>
      <c r="BP40" s="123"/>
      <c r="BQ40" s="103"/>
      <c r="BR40" s="103"/>
      <c r="BS40" s="103"/>
      <c r="BT40" s="103"/>
      <c r="BU40" s="124"/>
      <c r="BV40" s="123"/>
      <c r="BW40" s="103"/>
      <c r="BX40" s="103"/>
      <c r="BY40" s="103"/>
      <c r="BZ40" s="103"/>
      <c r="CA40" s="124"/>
      <c r="CB40" s="119">
        <f>'classement '!AN40</f>
        <v>1</v>
      </c>
      <c r="CC40" s="185">
        <f>'classement '!AQ40</f>
        <v>50</v>
      </c>
      <c r="CD40" s="110">
        <f>'classement '!AR40</f>
        <v>2</v>
      </c>
      <c r="CE40" s="185">
        <f>'classement '!AS40</f>
        <v>101</v>
      </c>
      <c r="CF40" s="211">
        <f>'classement '!AT40</f>
        <v>0</v>
      </c>
      <c r="CG40" s="212">
        <f>'classement '!AU40</f>
        <v>2</v>
      </c>
      <c r="CH40" s="212">
        <f>'classement '!AV40</f>
        <v>0</v>
      </c>
      <c r="CI40" s="212">
        <f>'classement '!AW40</f>
        <v>0</v>
      </c>
      <c r="CJ40" s="213">
        <f>'classement '!AX40</f>
        <v>0</v>
      </c>
      <c r="CK40" s="166"/>
    </row>
    <row r="41" spans="1:89" s="77" customFormat="1" ht="13.5" thickBot="1">
      <c r="A41" s="245">
        <f>'classement '!A41</f>
        <v>18</v>
      </c>
      <c r="B41" s="180" t="str">
        <f>'classement '!B41</f>
        <v>FISH'R </v>
      </c>
      <c r="C41" s="172" t="str">
        <f>'classement '!C41</f>
        <v>SEFERRYNOWICZ Christophe - PELISSIER Gilles </v>
      </c>
      <c r="D41" s="172" t="str">
        <f>'classement '!D41</f>
        <v>03/63</v>
      </c>
      <c r="E41" s="141"/>
      <c r="F41" s="97"/>
      <c r="G41" s="97">
        <v>0</v>
      </c>
      <c r="H41" s="97"/>
      <c r="I41" s="97"/>
      <c r="J41" s="140">
        <v>0</v>
      </c>
      <c r="K41" s="139"/>
      <c r="L41" s="97"/>
      <c r="M41" s="97">
        <v>0</v>
      </c>
      <c r="N41" s="96"/>
      <c r="O41" s="104"/>
      <c r="P41" s="140">
        <v>0</v>
      </c>
      <c r="Q41" s="141"/>
      <c r="R41" s="97"/>
      <c r="S41" s="97">
        <v>0</v>
      </c>
      <c r="T41" s="97">
        <v>0</v>
      </c>
      <c r="U41" s="97">
        <v>0</v>
      </c>
      <c r="V41" s="133"/>
      <c r="W41" s="139"/>
      <c r="X41" s="97"/>
      <c r="Y41" s="97">
        <v>0</v>
      </c>
      <c r="Z41" s="97"/>
      <c r="AA41" s="97"/>
      <c r="AB41" s="140">
        <v>0</v>
      </c>
      <c r="AC41" s="139"/>
      <c r="AD41" s="97"/>
      <c r="AE41" s="97">
        <v>0</v>
      </c>
      <c r="AF41" s="97"/>
      <c r="AG41" s="97"/>
      <c r="AH41" s="140">
        <v>0</v>
      </c>
      <c r="AI41" s="139"/>
      <c r="AJ41" s="97"/>
      <c r="AK41" s="97">
        <v>0</v>
      </c>
      <c r="AL41" s="97">
        <v>0</v>
      </c>
      <c r="AM41" s="97">
        <v>0</v>
      </c>
      <c r="AN41" s="133">
        <v>0</v>
      </c>
      <c r="AO41" s="182">
        <f>'classement '!T41</f>
        <v>1</v>
      </c>
      <c r="AP41" s="184">
        <f>'classement '!W41</f>
        <v>63</v>
      </c>
      <c r="AQ41" s="183">
        <f>'classement '!X41</f>
        <v>25</v>
      </c>
      <c r="AR41" s="128">
        <v>0</v>
      </c>
      <c r="AS41" s="103">
        <v>0</v>
      </c>
      <c r="AT41" s="103">
        <v>0</v>
      </c>
      <c r="AU41" s="103"/>
      <c r="AV41" s="103"/>
      <c r="AW41" s="127"/>
      <c r="AX41" s="128"/>
      <c r="AY41" s="103"/>
      <c r="AZ41" s="103"/>
      <c r="BA41" s="103"/>
      <c r="BB41" s="103"/>
      <c r="BC41" s="127"/>
      <c r="BD41" s="123"/>
      <c r="BE41" s="103"/>
      <c r="BF41" s="103"/>
      <c r="BG41" s="103"/>
      <c r="BH41" s="103"/>
      <c r="BI41" s="127"/>
      <c r="BJ41" s="123"/>
      <c r="BK41" s="103"/>
      <c r="BL41" s="103"/>
      <c r="BM41" s="103"/>
      <c r="BN41" s="103"/>
      <c r="BO41" s="124"/>
      <c r="BP41" s="123"/>
      <c r="BQ41" s="103"/>
      <c r="BR41" s="103"/>
      <c r="BS41" s="103"/>
      <c r="BT41" s="103"/>
      <c r="BU41" s="124"/>
      <c r="BV41" s="123"/>
      <c r="BW41" s="103"/>
      <c r="BX41" s="103"/>
      <c r="BY41" s="103"/>
      <c r="BZ41" s="103"/>
      <c r="CA41" s="124"/>
      <c r="CB41" s="119">
        <f>'classement '!AN41</f>
        <v>0</v>
      </c>
      <c r="CC41" s="185">
        <f>'classement '!AQ41</f>
        <v>0</v>
      </c>
      <c r="CD41" s="110">
        <f>'classement '!AR41</f>
        <v>1</v>
      </c>
      <c r="CE41" s="185">
        <f>'classement '!AS41</f>
        <v>63</v>
      </c>
      <c r="CF41" s="211">
        <f>'classement '!AT41</f>
        <v>0</v>
      </c>
      <c r="CG41" s="212">
        <f>'classement '!AU41</f>
        <v>1</v>
      </c>
      <c r="CH41" s="212">
        <f>'classement '!AV41</f>
        <v>0</v>
      </c>
      <c r="CI41" s="212">
        <f>'classement '!AW41</f>
        <v>0</v>
      </c>
      <c r="CJ41" s="213">
        <f>'classement '!AX41</f>
        <v>0</v>
      </c>
      <c r="CK41" s="166"/>
    </row>
    <row r="42" spans="1:89" s="77" customFormat="1" ht="13.5" thickBot="1">
      <c r="A42" s="245">
        <f>'classement '!A42</f>
        <v>46</v>
      </c>
      <c r="B42" s="180" t="str">
        <f>'classement '!B42</f>
        <v>LE TEAM 12</v>
      </c>
      <c r="C42" s="172" t="str">
        <f>'classement '!C42</f>
        <v>CALMELS Nicolas - CALMELS Mathieu</v>
      </c>
      <c r="D42" s="172" t="str">
        <f>'classement '!D42</f>
        <v>12/12</v>
      </c>
      <c r="E42" s="141"/>
      <c r="F42" s="97"/>
      <c r="G42" s="97">
        <v>0</v>
      </c>
      <c r="H42" s="97"/>
      <c r="I42" s="97"/>
      <c r="J42" s="140">
        <v>0</v>
      </c>
      <c r="K42" s="139"/>
      <c r="L42" s="97"/>
      <c r="M42" s="97">
        <v>0</v>
      </c>
      <c r="N42" s="96"/>
      <c r="O42" s="104"/>
      <c r="P42" s="140">
        <v>0</v>
      </c>
      <c r="Q42" s="141"/>
      <c r="R42" s="97"/>
      <c r="S42" s="97">
        <v>0</v>
      </c>
      <c r="T42" s="97">
        <v>0</v>
      </c>
      <c r="U42" s="97">
        <v>0</v>
      </c>
      <c r="V42" s="133"/>
      <c r="W42" s="139"/>
      <c r="X42" s="97"/>
      <c r="Y42" s="97">
        <v>0</v>
      </c>
      <c r="Z42" s="97"/>
      <c r="AA42" s="97"/>
      <c r="AB42" s="140">
        <v>0</v>
      </c>
      <c r="AC42" s="139"/>
      <c r="AD42" s="97"/>
      <c r="AE42" s="97">
        <v>0</v>
      </c>
      <c r="AF42" s="97"/>
      <c r="AG42" s="97"/>
      <c r="AH42" s="140">
        <v>0</v>
      </c>
      <c r="AI42" s="139"/>
      <c r="AJ42" s="97"/>
      <c r="AK42" s="97">
        <v>0</v>
      </c>
      <c r="AL42" s="97">
        <v>0</v>
      </c>
      <c r="AM42" s="97">
        <v>0</v>
      </c>
      <c r="AN42" s="133">
        <v>0</v>
      </c>
      <c r="AO42" s="182">
        <f>'classement '!T42</f>
        <v>1</v>
      </c>
      <c r="AP42" s="184">
        <f>'classement '!W42</f>
        <v>58</v>
      </c>
      <c r="AQ42" s="183">
        <f>'classement '!X42</f>
        <v>26</v>
      </c>
      <c r="AR42" s="128">
        <v>0</v>
      </c>
      <c r="AS42" s="103">
        <v>0</v>
      </c>
      <c r="AT42" s="103">
        <v>0</v>
      </c>
      <c r="AU42" s="103"/>
      <c r="AV42" s="103"/>
      <c r="AW42" s="127"/>
      <c r="AX42" s="128"/>
      <c r="AY42" s="103"/>
      <c r="AZ42" s="103"/>
      <c r="BA42" s="103"/>
      <c r="BB42" s="103"/>
      <c r="BC42" s="127"/>
      <c r="BD42" s="123"/>
      <c r="BE42" s="103"/>
      <c r="BF42" s="103"/>
      <c r="BG42" s="103"/>
      <c r="BH42" s="103"/>
      <c r="BI42" s="127"/>
      <c r="BJ42" s="123"/>
      <c r="BK42" s="103"/>
      <c r="BL42" s="103"/>
      <c r="BM42" s="103"/>
      <c r="BN42" s="103"/>
      <c r="BO42" s="124"/>
      <c r="BP42" s="123"/>
      <c r="BQ42" s="103"/>
      <c r="BR42" s="103"/>
      <c r="BS42" s="103"/>
      <c r="BT42" s="103"/>
      <c r="BU42" s="124"/>
      <c r="BV42" s="123"/>
      <c r="BW42" s="103"/>
      <c r="BX42" s="103"/>
      <c r="BY42" s="103"/>
      <c r="BZ42" s="103"/>
      <c r="CA42" s="124"/>
      <c r="CB42" s="119">
        <f>'classement '!AN42</f>
        <v>0</v>
      </c>
      <c r="CC42" s="185">
        <f>'classement '!AQ42</f>
        <v>0</v>
      </c>
      <c r="CD42" s="110">
        <f>'classement '!AR42</f>
        <v>1</v>
      </c>
      <c r="CE42" s="185">
        <f>'classement '!AS42</f>
        <v>58</v>
      </c>
      <c r="CF42" s="211">
        <f>'classement '!AT42</f>
        <v>0</v>
      </c>
      <c r="CG42" s="212">
        <f>'classement '!AU42</f>
        <v>1</v>
      </c>
      <c r="CH42" s="212">
        <f>'classement '!AV42</f>
        <v>0</v>
      </c>
      <c r="CI42" s="212">
        <f>'classement '!AW42</f>
        <v>0</v>
      </c>
      <c r="CJ42" s="213">
        <f>'classement '!AX42</f>
        <v>0</v>
      </c>
      <c r="CK42" s="166"/>
    </row>
    <row r="43" spans="1:89" s="77" customFormat="1" ht="13.5" thickBot="1">
      <c r="A43" s="245">
        <f>'classement '!A43</f>
        <v>52</v>
      </c>
      <c r="B43" s="180" t="str">
        <f>'classement '!B43</f>
        <v>PASSION PECHE 46</v>
      </c>
      <c r="C43" s="172" t="str">
        <f>'classement '!C43</f>
        <v>MENDOZA Manuel - JAUBERT Benoit</v>
      </c>
      <c r="D43" s="172" t="str">
        <f>'classement '!D43</f>
        <v>46/46</v>
      </c>
      <c r="E43" s="141"/>
      <c r="F43" s="97"/>
      <c r="G43" s="97">
        <v>0</v>
      </c>
      <c r="H43" s="97"/>
      <c r="I43" s="97"/>
      <c r="J43" s="140">
        <v>0</v>
      </c>
      <c r="K43" s="139"/>
      <c r="L43" s="97"/>
      <c r="M43" s="97">
        <v>0</v>
      </c>
      <c r="N43" s="96"/>
      <c r="O43" s="104"/>
      <c r="P43" s="140">
        <v>0</v>
      </c>
      <c r="Q43" s="141"/>
      <c r="R43" s="97"/>
      <c r="S43" s="97">
        <v>0</v>
      </c>
      <c r="T43" s="97">
        <v>0</v>
      </c>
      <c r="U43" s="97">
        <v>0</v>
      </c>
      <c r="V43" s="133"/>
      <c r="W43" s="139"/>
      <c r="X43" s="97"/>
      <c r="Y43" s="97">
        <v>0</v>
      </c>
      <c r="Z43" s="97"/>
      <c r="AA43" s="97"/>
      <c r="AB43" s="140">
        <v>0</v>
      </c>
      <c r="AC43" s="139"/>
      <c r="AD43" s="97"/>
      <c r="AE43" s="97">
        <v>0</v>
      </c>
      <c r="AF43" s="97"/>
      <c r="AG43" s="97"/>
      <c r="AH43" s="140">
        <v>0</v>
      </c>
      <c r="AI43" s="139"/>
      <c r="AJ43" s="97"/>
      <c r="AK43" s="97">
        <v>0</v>
      </c>
      <c r="AL43" s="97">
        <v>0</v>
      </c>
      <c r="AM43" s="97">
        <v>0</v>
      </c>
      <c r="AN43" s="133">
        <v>0</v>
      </c>
      <c r="AO43" s="182">
        <f>'classement '!T43</f>
        <v>1</v>
      </c>
      <c r="AP43" s="184">
        <f>'classement '!W43</f>
        <v>54</v>
      </c>
      <c r="AQ43" s="183">
        <f>'classement '!X43</f>
        <v>27</v>
      </c>
      <c r="AR43" s="128">
        <v>0</v>
      </c>
      <c r="AS43" s="103">
        <v>0</v>
      </c>
      <c r="AT43" s="103">
        <v>0</v>
      </c>
      <c r="AU43" s="103"/>
      <c r="AV43" s="103"/>
      <c r="AW43" s="127"/>
      <c r="AX43" s="128"/>
      <c r="AY43" s="103"/>
      <c r="AZ43" s="103"/>
      <c r="BA43" s="103"/>
      <c r="BB43" s="103"/>
      <c r="BC43" s="127"/>
      <c r="BD43" s="123"/>
      <c r="BE43" s="103"/>
      <c r="BF43" s="103"/>
      <c r="BG43" s="103"/>
      <c r="BH43" s="103"/>
      <c r="BI43" s="127"/>
      <c r="BJ43" s="123"/>
      <c r="BK43" s="103"/>
      <c r="BL43" s="103"/>
      <c r="BM43" s="103"/>
      <c r="BN43" s="103"/>
      <c r="BO43" s="124"/>
      <c r="BP43" s="123"/>
      <c r="BQ43" s="103"/>
      <c r="BR43" s="103"/>
      <c r="BS43" s="103"/>
      <c r="BT43" s="103"/>
      <c r="BU43" s="124"/>
      <c r="BV43" s="123"/>
      <c r="BW43" s="103"/>
      <c r="BX43" s="103"/>
      <c r="BY43" s="103"/>
      <c r="BZ43" s="103"/>
      <c r="CA43" s="124"/>
      <c r="CB43" s="119">
        <f>'classement '!AN43</f>
        <v>0</v>
      </c>
      <c r="CC43" s="185">
        <f>'classement '!AQ43</f>
        <v>0</v>
      </c>
      <c r="CD43" s="110">
        <f>'classement '!AR43</f>
        <v>1</v>
      </c>
      <c r="CE43" s="185">
        <f>'classement '!AS43</f>
        <v>54</v>
      </c>
      <c r="CF43" s="211">
        <f>'classement '!AT43</f>
        <v>0</v>
      </c>
      <c r="CG43" s="212">
        <f>'classement '!AU43</f>
        <v>1</v>
      </c>
      <c r="CH43" s="212">
        <f>'classement '!AV43</f>
        <v>0</v>
      </c>
      <c r="CI43" s="212">
        <f>'classement '!AW43</f>
        <v>0</v>
      </c>
      <c r="CJ43" s="213">
        <f>'classement '!AX43</f>
        <v>0</v>
      </c>
      <c r="CK43" s="166"/>
    </row>
    <row r="44" spans="1:89" s="77" customFormat="1" ht="13.5" thickBot="1">
      <c r="A44" s="245">
        <f>'classement '!A44</f>
        <v>31</v>
      </c>
      <c r="B44" s="180" t="str">
        <f>'classement '!B44</f>
        <v>Club GUITALENS - L'ALBAREDE</v>
      </c>
      <c r="C44" s="172" t="str">
        <f>'classement '!C44</f>
        <v>RIGAL Paul - PAILLIER Benjamin</v>
      </c>
      <c r="D44" s="172" t="str">
        <f>'classement '!D44</f>
        <v>31/31</v>
      </c>
      <c r="E44" s="141"/>
      <c r="F44" s="97"/>
      <c r="G44" s="97">
        <v>0</v>
      </c>
      <c r="H44" s="97"/>
      <c r="I44" s="97"/>
      <c r="J44" s="140">
        <v>0</v>
      </c>
      <c r="K44" s="139"/>
      <c r="L44" s="97"/>
      <c r="M44" s="97">
        <v>0</v>
      </c>
      <c r="N44" s="96"/>
      <c r="O44" s="104"/>
      <c r="P44" s="140">
        <v>0</v>
      </c>
      <c r="Q44" s="141"/>
      <c r="R44" s="97"/>
      <c r="S44" s="97">
        <v>0</v>
      </c>
      <c r="T44" s="97">
        <v>0</v>
      </c>
      <c r="U44" s="97">
        <v>0</v>
      </c>
      <c r="V44" s="133"/>
      <c r="W44" s="139"/>
      <c r="X44" s="97"/>
      <c r="Y44" s="97">
        <v>0</v>
      </c>
      <c r="Z44" s="97"/>
      <c r="AA44" s="97"/>
      <c r="AB44" s="140">
        <v>0</v>
      </c>
      <c r="AC44" s="139"/>
      <c r="AD44" s="97"/>
      <c r="AE44" s="97">
        <v>0</v>
      </c>
      <c r="AF44" s="97"/>
      <c r="AG44" s="97"/>
      <c r="AH44" s="140">
        <v>0</v>
      </c>
      <c r="AI44" s="139"/>
      <c r="AJ44" s="97"/>
      <c r="AK44" s="97">
        <v>0</v>
      </c>
      <c r="AL44" s="97">
        <v>0</v>
      </c>
      <c r="AM44" s="97">
        <v>0</v>
      </c>
      <c r="AN44" s="133">
        <v>0</v>
      </c>
      <c r="AO44" s="182">
        <f>'classement '!T44</f>
        <v>1</v>
      </c>
      <c r="AP44" s="184">
        <f>'classement '!W44</f>
        <v>50</v>
      </c>
      <c r="AQ44" s="183">
        <f>'classement '!X44</f>
        <v>32</v>
      </c>
      <c r="AR44" s="128">
        <v>0</v>
      </c>
      <c r="AS44" s="103">
        <v>0</v>
      </c>
      <c r="AT44" s="103">
        <v>0</v>
      </c>
      <c r="AU44" s="103"/>
      <c r="AV44" s="103"/>
      <c r="AW44" s="127"/>
      <c r="AX44" s="128"/>
      <c r="AY44" s="103"/>
      <c r="AZ44" s="103"/>
      <c r="BA44" s="103"/>
      <c r="BB44" s="103"/>
      <c r="BC44" s="127"/>
      <c r="BD44" s="123"/>
      <c r="BE44" s="103"/>
      <c r="BF44" s="103"/>
      <c r="BG44" s="103"/>
      <c r="BH44" s="103"/>
      <c r="BI44" s="127"/>
      <c r="BJ44" s="123"/>
      <c r="BK44" s="103"/>
      <c r="BL44" s="103"/>
      <c r="BM44" s="103"/>
      <c r="BN44" s="103"/>
      <c r="BO44" s="124"/>
      <c r="BP44" s="123"/>
      <c r="BQ44" s="103"/>
      <c r="BR44" s="103"/>
      <c r="BS44" s="103"/>
      <c r="BT44" s="103"/>
      <c r="BU44" s="124"/>
      <c r="BV44" s="123"/>
      <c r="BW44" s="103"/>
      <c r="BX44" s="103"/>
      <c r="BY44" s="103"/>
      <c r="BZ44" s="103"/>
      <c r="CA44" s="124"/>
      <c r="CB44" s="119">
        <f>'classement '!AN44</f>
        <v>0</v>
      </c>
      <c r="CC44" s="185">
        <f>'classement '!AQ44</f>
        <v>0</v>
      </c>
      <c r="CD44" s="110">
        <f>'classement '!AR44</f>
        <v>1</v>
      </c>
      <c r="CE44" s="185">
        <f>'classement '!AS44</f>
        <v>50</v>
      </c>
      <c r="CF44" s="211">
        <f>'classement '!AT44</f>
        <v>0</v>
      </c>
      <c r="CG44" s="212">
        <f>'classement '!AU44</f>
        <v>1</v>
      </c>
      <c r="CH44" s="212">
        <f>'classement '!AV44</f>
        <v>0</v>
      </c>
      <c r="CI44" s="212">
        <f>'classement '!AW44</f>
        <v>0</v>
      </c>
      <c r="CJ44" s="213">
        <f>'classement '!AX44</f>
        <v>0</v>
      </c>
      <c r="CK44" s="166"/>
    </row>
    <row r="45" spans="1:89" s="77" customFormat="1" ht="23.25" thickBot="1">
      <c r="A45" s="245">
        <f>'classement '!A45</f>
        <v>8</v>
      </c>
      <c r="B45" s="180" t="str">
        <f>'classement '!B45</f>
        <v>FISHER'S SPRIRIT - CLUB GUITALENS - L'ALBAREDE - EUROPECHE - LOWRANCE </v>
      </c>
      <c r="C45" s="172" t="str">
        <f>'classement '!C45</f>
        <v>BOSC Eric - WUBON Julien</v>
      </c>
      <c r="D45" s="172" t="str">
        <f>'classement '!D45</f>
        <v>81/12</v>
      </c>
      <c r="E45" s="141"/>
      <c r="F45" s="97"/>
      <c r="G45" s="97">
        <v>0</v>
      </c>
      <c r="H45" s="97"/>
      <c r="I45" s="97"/>
      <c r="J45" s="140">
        <v>0</v>
      </c>
      <c r="K45" s="139"/>
      <c r="L45" s="97"/>
      <c r="M45" s="97">
        <v>0</v>
      </c>
      <c r="N45" s="96"/>
      <c r="O45" s="104"/>
      <c r="P45" s="140">
        <v>0</v>
      </c>
      <c r="Q45" s="141"/>
      <c r="R45" s="97"/>
      <c r="S45" s="97">
        <v>0</v>
      </c>
      <c r="T45" s="97">
        <v>0</v>
      </c>
      <c r="U45" s="97">
        <v>0</v>
      </c>
      <c r="V45" s="133"/>
      <c r="W45" s="139"/>
      <c r="X45" s="97"/>
      <c r="Y45" s="97">
        <v>0</v>
      </c>
      <c r="Z45" s="97"/>
      <c r="AA45" s="97"/>
      <c r="AB45" s="140">
        <v>0</v>
      </c>
      <c r="AC45" s="139"/>
      <c r="AD45" s="97"/>
      <c r="AE45" s="97">
        <v>0</v>
      </c>
      <c r="AF45" s="97"/>
      <c r="AG45" s="97"/>
      <c r="AH45" s="140">
        <v>0</v>
      </c>
      <c r="AI45" s="139"/>
      <c r="AJ45" s="97"/>
      <c r="AK45" s="97">
        <v>0</v>
      </c>
      <c r="AL45" s="97">
        <v>0</v>
      </c>
      <c r="AM45" s="97">
        <v>0</v>
      </c>
      <c r="AN45" s="133">
        <v>0</v>
      </c>
      <c r="AO45" s="182">
        <f>'classement '!T45</f>
        <v>0</v>
      </c>
      <c r="AP45" s="184">
        <f>'classement '!W45</f>
        <v>0</v>
      </c>
      <c r="AQ45" s="183">
        <f>'classement '!X45</f>
        <v>33</v>
      </c>
      <c r="AR45" s="128">
        <v>0</v>
      </c>
      <c r="AS45" s="103">
        <v>0</v>
      </c>
      <c r="AT45" s="103">
        <v>0</v>
      </c>
      <c r="AU45" s="103"/>
      <c r="AV45" s="103"/>
      <c r="AW45" s="127"/>
      <c r="AX45" s="128"/>
      <c r="AY45" s="103"/>
      <c r="AZ45" s="103"/>
      <c r="BA45" s="103"/>
      <c r="BB45" s="103"/>
      <c r="BC45" s="127"/>
      <c r="BD45" s="123"/>
      <c r="BE45" s="103"/>
      <c r="BF45" s="103"/>
      <c r="BG45" s="103"/>
      <c r="BH45" s="103"/>
      <c r="BI45" s="127"/>
      <c r="BJ45" s="123"/>
      <c r="BK45" s="103"/>
      <c r="BL45" s="103"/>
      <c r="BM45" s="103"/>
      <c r="BN45" s="103"/>
      <c r="BO45" s="124"/>
      <c r="BP45" s="123"/>
      <c r="BQ45" s="103"/>
      <c r="BR45" s="103"/>
      <c r="BS45" s="103"/>
      <c r="BT45" s="103"/>
      <c r="BU45" s="124"/>
      <c r="BV45" s="123"/>
      <c r="BW45" s="103"/>
      <c r="BX45" s="103"/>
      <c r="BY45" s="103"/>
      <c r="BZ45" s="103"/>
      <c r="CA45" s="124"/>
      <c r="CB45" s="119">
        <f>'classement '!AN45</f>
        <v>0</v>
      </c>
      <c r="CC45" s="185">
        <f>'classement '!AQ45</f>
        <v>0</v>
      </c>
      <c r="CD45" s="110">
        <f>'classement '!AR45</f>
        <v>0</v>
      </c>
      <c r="CE45" s="185">
        <f>'classement '!AS45</f>
        <v>0</v>
      </c>
      <c r="CF45" s="211">
        <f>'classement '!AT45</f>
        <v>0</v>
      </c>
      <c r="CG45" s="212">
        <f>'classement '!AU45</f>
        <v>0</v>
      </c>
      <c r="CH45" s="212">
        <f>'classement '!AV45</f>
        <v>0</v>
      </c>
      <c r="CI45" s="212">
        <f>'classement '!AW45</f>
        <v>0</v>
      </c>
      <c r="CJ45" s="213">
        <f>'classement '!AX45</f>
        <v>0</v>
      </c>
      <c r="CK45" s="166"/>
    </row>
    <row r="46" spans="1:89" s="77" customFormat="1" ht="13.5" thickBot="1">
      <c r="A46" s="245">
        <f>'classement '!A46</f>
        <v>9</v>
      </c>
      <c r="B46" s="180" t="str">
        <f>'classement '!B46</f>
        <v>AMS POWERLINE</v>
      </c>
      <c r="C46" s="172" t="str">
        <f>'classement '!C46</f>
        <v>SAINT LEGER David - KLOSKA Cyril</v>
      </c>
      <c r="D46" s="172" t="str">
        <f>'classement '!D46</f>
        <v>15/12</v>
      </c>
      <c r="E46" s="141"/>
      <c r="F46" s="97"/>
      <c r="G46" s="97">
        <v>0</v>
      </c>
      <c r="H46" s="97"/>
      <c r="I46" s="97"/>
      <c r="J46" s="140">
        <v>0</v>
      </c>
      <c r="K46" s="139"/>
      <c r="L46" s="97"/>
      <c r="M46" s="97">
        <v>0</v>
      </c>
      <c r="N46" s="96"/>
      <c r="O46" s="104"/>
      <c r="P46" s="140">
        <v>0</v>
      </c>
      <c r="Q46" s="141"/>
      <c r="R46" s="97"/>
      <c r="S46" s="97">
        <v>0</v>
      </c>
      <c r="T46" s="97">
        <v>0</v>
      </c>
      <c r="U46" s="97">
        <v>0</v>
      </c>
      <c r="V46" s="133"/>
      <c r="W46" s="139"/>
      <c r="X46" s="97"/>
      <c r="Y46" s="97">
        <v>0</v>
      </c>
      <c r="Z46" s="97"/>
      <c r="AA46" s="97"/>
      <c r="AB46" s="140">
        <v>0</v>
      </c>
      <c r="AC46" s="139"/>
      <c r="AD46" s="97"/>
      <c r="AE46" s="97">
        <v>0</v>
      </c>
      <c r="AF46" s="97"/>
      <c r="AG46" s="97"/>
      <c r="AH46" s="140">
        <v>0</v>
      </c>
      <c r="AI46" s="139"/>
      <c r="AJ46" s="97"/>
      <c r="AK46" s="97">
        <v>0</v>
      </c>
      <c r="AL46" s="97">
        <v>0</v>
      </c>
      <c r="AM46" s="97">
        <v>0</v>
      </c>
      <c r="AN46" s="133">
        <v>0</v>
      </c>
      <c r="AO46" s="182">
        <f>'classement '!T46</f>
        <v>0</v>
      </c>
      <c r="AP46" s="184">
        <f>'classement '!W46</f>
        <v>0</v>
      </c>
      <c r="AQ46" s="183">
        <f>'classement '!X46</f>
        <v>33</v>
      </c>
      <c r="AR46" s="128">
        <v>0</v>
      </c>
      <c r="AS46" s="103">
        <v>0</v>
      </c>
      <c r="AT46" s="103">
        <v>0</v>
      </c>
      <c r="AU46" s="103"/>
      <c r="AV46" s="103"/>
      <c r="AW46" s="127"/>
      <c r="AX46" s="128"/>
      <c r="AY46" s="103"/>
      <c r="AZ46" s="103"/>
      <c r="BA46" s="103"/>
      <c r="BB46" s="103"/>
      <c r="BC46" s="127"/>
      <c r="BD46" s="123"/>
      <c r="BE46" s="103"/>
      <c r="BF46" s="103"/>
      <c r="BG46" s="103"/>
      <c r="BH46" s="103"/>
      <c r="BI46" s="127"/>
      <c r="BJ46" s="123"/>
      <c r="BK46" s="103"/>
      <c r="BL46" s="103"/>
      <c r="BM46" s="103"/>
      <c r="BN46" s="103"/>
      <c r="BO46" s="124"/>
      <c r="BP46" s="123"/>
      <c r="BQ46" s="103"/>
      <c r="BR46" s="103"/>
      <c r="BS46" s="103"/>
      <c r="BT46" s="103"/>
      <c r="BU46" s="124"/>
      <c r="BV46" s="123"/>
      <c r="BW46" s="103"/>
      <c r="BX46" s="103"/>
      <c r="BY46" s="103"/>
      <c r="BZ46" s="103"/>
      <c r="CA46" s="124"/>
      <c r="CB46" s="119">
        <f>'classement '!AN46</f>
        <v>0</v>
      </c>
      <c r="CC46" s="185">
        <f>'classement '!AQ46</f>
        <v>0</v>
      </c>
      <c r="CD46" s="110">
        <f>'classement '!AR46</f>
        <v>0</v>
      </c>
      <c r="CE46" s="185">
        <f>'classement '!AS46</f>
        <v>0</v>
      </c>
      <c r="CF46" s="211">
        <f>'classement '!AT46</f>
        <v>0</v>
      </c>
      <c r="CG46" s="212">
        <f>'classement '!AU46</f>
        <v>0</v>
      </c>
      <c r="CH46" s="212">
        <f>'classement '!AV46</f>
        <v>0</v>
      </c>
      <c r="CI46" s="212">
        <f>'classement '!AW46</f>
        <v>0</v>
      </c>
      <c r="CJ46" s="213">
        <f>'classement '!AX46</f>
        <v>0</v>
      </c>
      <c r="CK46" s="166"/>
    </row>
    <row r="47" spans="1:89" s="77" customFormat="1" ht="13.5" thickBot="1">
      <c r="A47" s="245">
        <f>'classement '!A47</f>
        <v>17</v>
      </c>
      <c r="B47" s="180">
        <f>'classement '!B47</f>
        <v>0</v>
      </c>
      <c r="C47" s="172" t="str">
        <f>'classement '!C47</f>
        <v>GOREAUD Jean-Luc - MASSON Michel</v>
      </c>
      <c r="D47" s="172" t="str">
        <f>'classement '!D47</f>
        <v>63/63</v>
      </c>
      <c r="E47" s="141"/>
      <c r="F47" s="97"/>
      <c r="G47" s="97">
        <v>0</v>
      </c>
      <c r="H47" s="97"/>
      <c r="I47" s="97"/>
      <c r="J47" s="140">
        <v>0</v>
      </c>
      <c r="K47" s="139"/>
      <c r="L47" s="97"/>
      <c r="M47" s="97">
        <v>0</v>
      </c>
      <c r="N47" s="96"/>
      <c r="O47" s="104"/>
      <c r="P47" s="140">
        <v>0</v>
      </c>
      <c r="Q47" s="141"/>
      <c r="R47" s="97"/>
      <c r="S47" s="97">
        <v>0</v>
      </c>
      <c r="T47" s="97">
        <v>0</v>
      </c>
      <c r="U47" s="97">
        <v>0</v>
      </c>
      <c r="V47" s="133"/>
      <c r="W47" s="139"/>
      <c r="X47" s="97"/>
      <c r="Y47" s="97">
        <v>0</v>
      </c>
      <c r="Z47" s="97"/>
      <c r="AA47" s="97"/>
      <c r="AB47" s="140">
        <v>0</v>
      </c>
      <c r="AC47" s="139"/>
      <c r="AD47" s="97"/>
      <c r="AE47" s="97">
        <v>0</v>
      </c>
      <c r="AF47" s="97"/>
      <c r="AG47" s="97"/>
      <c r="AH47" s="140">
        <v>0</v>
      </c>
      <c r="AI47" s="139"/>
      <c r="AJ47" s="97"/>
      <c r="AK47" s="97">
        <v>0</v>
      </c>
      <c r="AL47" s="97">
        <v>0</v>
      </c>
      <c r="AM47" s="97">
        <v>0</v>
      </c>
      <c r="AN47" s="133">
        <v>0</v>
      </c>
      <c r="AO47" s="182">
        <f>'classement '!T47</f>
        <v>0</v>
      </c>
      <c r="AP47" s="184">
        <f>'classement '!W47</f>
        <v>0</v>
      </c>
      <c r="AQ47" s="183">
        <f>'classement '!X47</f>
        <v>33</v>
      </c>
      <c r="AR47" s="128">
        <v>0</v>
      </c>
      <c r="AS47" s="103">
        <v>0</v>
      </c>
      <c r="AT47" s="103">
        <v>0</v>
      </c>
      <c r="AU47" s="103"/>
      <c r="AV47" s="103"/>
      <c r="AW47" s="127"/>
      <c r="AX47" s="128"/>
      <c r="AY47" s="103"/>
      <c r="AZ47" s="103"/>
      <c r="BA47" s="103"/>
      <c r="BB47" s="103"/>
      <c r="BC47" s="127"/>
      <c r="BD47" s="123"/>
      <c r="BE47" s="103"/>
      <c r="BF47" s="103"/>
      <c r="BG47" s="103"/>
      <c r="BH47" s="103"/>
      <c r="BI47" s="127"/>
      <c r="BJ47" s="123"/>
      <c r="BK47" s="103"/>
      <c r="BL47" s="103"/>
      <c r="BM47" s="103"/>
      <c r="BN47" s="103"/>
      <c r="BO47" s="124"/>
      <c r="BP47" s="123"/>
      <c r="BQ47" s="103"/>
      <c r="BR47" s="103"/>
      <c r="BS47" s="103"/>
      <c r="BT47" s="103"/>
      <c r="BU47" s="124"/>
      <c r="BV47" s="123"/>
      <c r="BW47" s="103"/>
      <c r="BX47" s="103"/>
      <c r="BY47" s="103"/>
      <c r="BZ47" s="103"/>
      <c r="CA47" s="124"/>
      <c r="CB47" s="119">
        <f>'classement '!AN47</f>
        <v>0</v>
      </c>
      <c r="CC47" s="185">
        <f>'classement '!AQ47</f>
        <v>0</v>
      </c>
      <c r="CD47" s="110">
        <f>'classement '!AR47</f>
        <v>0</v>
      </c>
      <c r="CE47" s="185">
        <f>'classement '!AS47</f>
        <v>0</v>
      </c>
      <c r="CF47" s="211">
        <f>'classement '!AT47</f>
        <v>0</v>
      </c>
      <c r="CG47" s="212">
        <f>'classement '!AU47</f>
        <v>0</v>
      </c>
      <c r="CH47" s="212">
        <f>'classement '!AV47</f>
        <v>0</v>
      </c>
      <c r="CI47" s="212">
        <f>'classement '!AW47</f>
        <v>0</v>
      </c>
      <c r="CJ47" s="213">
        <f>'classement '!AX47</f>
        <v>0</v>
      </c>
      <c r="CK47" s="166"/>
    </row>
    <row r="48" spans="1:89" s="77" customFormat="1" ht="13.5" thickBot="1">
      <c r="A48" s="245">
        <f>'classement '!A48</f>
        <v>24</v>
      </c>
      <c r="B48" s="180" t="str">
        <f>'classement '!B48</f>
        <v>TEAM SAKURA - NAVICOM</v>
      </c>
      <c r="C48" s="172" t="str">
        <f>'classement '!C48</f>
        <v>FILIOL Bruno - FILIOL François</v>
      </c>
      <c r="D48" s="172" t="str">
        <f>'classement '!D48</f>
        <v>15/15</v>
      </c>
      <c r="E48" s="141"/>
      <c r="F48" s="97"/>
      <c r="G48" s="97">
        <v>0</v>
      </c>
      <c r="H48" s="97"/>
      <c r="I48" s="97"/>
      <c r="J48" s="140">
        <v>0</v>
      </c>
      <c r="K48" s="139"/>
      <c r="L48" s="97"/>
      <c r="M48" s="97">
        <v>0</v>
      </c>
      <c r="N48" s="96"/>
      <c r="O48" s="104"/>
      <c r="P48" s="140">
        <v>0</v>
      </c>
      <c r="Q48" s="141"/>
      <c r="R48" s="97"/>
      <c r="S48" s="97">
        <v>0</v>
      </c>
      <c r="T48" s="97">
        <v>0</v>
      </c>
      <c r="U48" s="97">
        <v>0</v>
      </c>
      <c r="V48" s="133"/>
      <c r="W48" s="139"/>
      <c r="X48" s="97"/>
      <c r="Y48" s="97">
        <v>0</v>
      </c>
      <c r="Z48" s="97"/>
      <c r="AA48" s="97"/>
      <c r="AB48" s="140">
        <v>0</v>
      </c>
      <c r="AC48" s="139"/>
      <c r="AD48" s="97"/>
      <c r="AE48" s="97">
        <v>0</v>
      </c>
      <c r="AF48" s="97"/>
      <c r="AG48" s="97"/>
      <c r="AH48" s="140">
        <v>0</v>
      </c>
      <c r="AI48" s="139"/>
      <c r="AJ48" s="97"/>
      <c r="AK48" s="97">
        <v>0</v>
      </c>
      <c r="AL48" s="97">
        <v>0</v>
      </c>
      <c r="AM48" s="97">
        <v>0</v>
      </c>
      <c r="AN48" s="133">
        <v>0</v>
      </c>
      <c r="AO48" s="182">
        <f>'classement '!T48</f>
        <v>0</v>
      </c>
      <c r="AP48" s="184">
        <f>'classement '!W48</f>
        <v>0</v>
      </c>
      <c r="AQ48" s="183">
        <f>'classement '!X48</f>
        <v>33</v>
      </c>
      <c r="AR48" s="128">
        <v>0</v>
      </c>
      <c r="AS48" s="103">
        <v>0</v>
      </c>
      <c r="AT48" s="103">
        <v>0</v>
      </c>
      <c r="AU48" s="103"/>
      <c r="AV48" s="103"/>
      <c r="AW48" s="127"/>
      <c r="AX48" s="128"/>
      <c r="AY48" s="103"/>
      <c r="AZ48" s="103"/>
      <c r="BA48" s="103"/>
      <c r="BB48" s="103"/>
      <c r="BC48" s="127"/>
      <c r="BD48" s="123"/>
      <c r="BE48" s="103"/>
      <c r="BF48" s="103"/>
      <c r="BG48" s="103"/>
      <c r="BH48" s="103"/>
      <c r="BI48" s="127"/>
      <c r="BJ48" s="123"/>
      <c r="BK48" s="103"/>
      <c r="BL48" s="103"/>
      <c r="BM48" s="103"/>
      <c r="BN48" s="103"/>
      <c r="BO48" s="124"/>
      <c r="BP48" s="123"/>
      <c r="BQ48" s="103"/>
      <c r="BR48" s="103"/>
      <c r="BS48" s="103"/>
      <c r="BT48" s="103"/>
      <c r="BU48" s="124"/>
      <c r="BV48" s="123"/>
      <c r="BW48" s="103"/>
      <c r="BX48" s="103"/>
      <c r="BY48" s="103"/>
      <c r="BZ48" s="103"/>
      <c r="CA48" s="124"/>
      <c r="CB48" s="119">
        <f>'classement '!AN48</f>
        <v>0</v>
      </c>
      <c r="CC48" s="185">
        <f>'classement '!AQ48</f>
        <v>0</v>
      </c>
      <c r="CD48" s="110">
        <f>'classement '!AR48</f>
        <v>0</v>
      </c>
      <c r="CE48" s="185">
        <f>'classement '!AS48</f>
        <v>0</v>
      </c>
      <c r="CF48" s="211">
        <f>'classement '!AT48</f>
        <v>0</v>
      </c>
      <c r="CG48" s="212">
        <f>'classement '!AU48</f>
        <v>0</v>
      </c>
      <c r="CH48" s="212">
        <f>'classement '!AV48</f>
        <v>0</v>
      </c>
      <c r="CI48" s="212">
        <f>'classement '!AW48</f>
        <v>0</v>
      </c>
      <c r="CJ48" s="213">
        <f>'classement '!AX48</f>
        <v>0</v>
      </c>
      <c r="CK48" s="166"/>
    </row>
    <row r="49" spans="1:89" s="77" customFormat="1" ht="13.5" thickBot="1">
      <c r="A49" s="245">
        <f>'classement '!A49</f>
        <v>25</v>
      </c>
      <c r="B49" s="180" t="str">
        <f>'classement '!B49</f>
        <v>ADPECHE 63 </v>
      </c>
      <c r="C49" s="172" t="str">
        <f>'classement '!C49</f>
        <v>GROMOND Pierre - ANDRE Pierre</v>
      </c>
      <c r="D49" s="172" t="str">
        <f>'classement '!D49</f>
        <v>63/63</v>
      </c>
      <c r="E49" s="141"/>
      <c r="F49" s="97"/>
      <c r="G49" s="97"/>
      <c r="H49" s="97"/>
      <c r="I49" s="97"/>
      <c r="J49" s="140"/>
      <c r="K49" s="139"/>
      <c r="L49" s="97"/>
      <c r="M49" s="97"/>
      <c r="N49" s="96"/>
      <c r="O49" s="104"/>
      <c r="P49" s="140"/>
      <c r="Q49" s="141"/>
      <c r="R49" s="97"/>
      <c r="S49" s="97"/>
      <c r="T49" s="97"/>
      <c r="U49" s="97"/>
      <c r="V49" s="133"/>
      <c r="W49" s="139"/>
      <c r="X49" s="97"/>
      <c r="Y49" s="97"/>
      <c r="Z49" s="97"/>
      <c r="AA49" s="97"/>
      <c r="AB49" s="140"/>
      <c r="AC49" s="139"/>
      <c r="AD49" s="97"/>
      <c r="AE49" s="97"/>
      <c r="AF49" s="97"/>
      <c r="AG49" s="97"/>
      <c r="AH49" s="140"/>
      <c r="AI49" s="139"/>
      <c r="AJ49" s="97"/>
      <c r="AK49" s="97"/>
      <c r="AL49" s="97"/>
      <c r="AM49" s="97"/>
      <c r="AN49" s="133"/>
      <c r="AO49" s="182">
        <f>'classement '!T49</f>
        <v>0</v>
      </c>
      <c r="AP49" s="184">
        <f>'classement '!W49</f>
        <v>0</v>
      </c>
      <c r="AQ49" s="183">
        <f>'classement '!X49</f>
        <v>33</v>
      </c>
      <c r="AR49" s="128"/>
      <c r="AS49" s="103"/>
      <c r="AT49" s="103"/>
      <c r="AU49" s="103"/>
      <c r="AV49" s="103"/>
      <c r="AW49" s="127"/>
      <c r="AX49" s="128"/>
      <c r="AY49" s="103"/>
      <c r="AZ49" s="103"/>
      <c r="BA49" s="103"/>
      <c r="BB49" s="103"/>
      <c r="BC49" s="127"/>
      <c r="BD49" s="123"/>
      <c r="BE49" s="103"/>
      <c r="BF49" s="103"/>
      <c r="BG49" s="103"/>
      <c r="BH49" s="103"/>
      <c r="BI49" s="127"/>
      <c r="BJ49" s="123"/>
      <c r="BK49" s="103"/>
      <c r="BL49" s="103"/>
      <c r="BM49" s="103"/>
      <c r="BN49" s="103"/>
      <c r="BO49" s="124"/>
      <c r="BP49" s="123"/>
      <c r="BQ49" s="103"/>
      <c r="BR49" s="103"/>
      <c r="BS49" s="103"/>
      <c r="BT49" s="103"/>
      <c r="BU49" s="124"/>
      <c r="BV49" s="123"/>
      <c r="BW49" s="103"/>
      <c r="BX49" s="103"/>
      <c r="BY49" s="103"/>
      <c r="BZ49" s="103"/>
      <c r="CA49" s="124"/>
      <c r="CB49" s="119">
        <f>'classement '!AN49</f>
        <v>0</v>
      </c>
      <c r="CC49" s="185">
        <f>'classement '!AQ49</f>
        <v>0</v>
      </c>
      <c r="CD49" s="110">
        <f>'classement '!AR49</f>
        <v>0</v>
      </c>
      <c r="CE49" s="185">
        <f>'classement '!AS49</f>
        <v>0</v>
      </c>
      <c r="CF49" s="211">
        <f>'classement '!AT49</f>
        <v>0</v>
      </c>
      <c r="CG49" s="212">
        <f>'classement '!AU49</f>
        <v>0</v>
      </c>
      <c r="CH49" s="212">
        <f>'classement '!AV49</f>
        <v>0</v>
      </c>
      <c r="CI49" s="212">
        <f>'classement '!AW49</f>
        <v>0</v>
      </c>
      <c r="CJ49" s="213">
        <f>'classement '!AX49</f>
        <v>0</v>
      </c>
      <c r="CK49" s="166"/>
    </row>
    <row r="50" spans="1:89" s="77" customFormat="1" ht="13.5" thickBot="1">
      <c r="A50" s="245">
        <f>'classement '!A50</f>
        <v>27</v>
      </c>
      <c r="B50" s="180" t="str">
        <f>'classement '!B50</f>
        <v>PIKE BOAT</v>
      </c>
      <c r="C50" s="172" t="str">
        <f>'classement '!C50</f>
        <v>CERIGNY Patrick - BOISSONNADE Laurent</v>
      </c>
      <c r="D50" s="172" t="str">
        <f>'classement '!D50</f>
        <v>12/12</v>
      </c>
      <c r="E50" s="141"/>
      <c r="F50" s="97"/>
      <c r="G50" s="97"/>
      <c r="H50" s="97"/>
      <c r="I50" s="97"/>
      <c r="J50" s="140"/>
      <c r="K50" s="139"/>
      <c r="L50" s="97"/>
      <c r="M50" s="97"/>
      <c r="N50" s="96"/>
      <c r="O50" s="104"/>
      <c r="P50" s="140"/>
      <c r="Q50" s="141"/>
      <c r="R50" s="97"/>
      <c r="S50" s="97"/>
      <c r="T50" s="97"/>
      <c r="U50" s="97"/>
      <c r="V50" s="133"/>
      <c r="W50" s="139"/>
      <c r="X50" s="97"/>
      <c r="Y50" s="97"/>
      <c r="Z50" s="97"/>
      <c r="AA50" s="97"/>
      <c r="AB50" s="140"/>
      <c r="AC50" s="139"/>
      <c r="AD50" s="97"/>
      <c r="AE50" s="97"/>
      <c r="AF50" s="97"/>
      <c r="AG50" s="97"/>
      <c r="AH50" s="140"/>
      <c r="AI50" s="139"/>
      <c r="AJ50" s="97"/>
      <c r="AK50" s="97"/>
      <c r="AL50" s="97"/>
      <c r="AM50" s="97"/>
      <c r="AN50" s="133"/>
      <c r="AO50" s="182">
        <f>'classement '!T50</f>
        <v>0</v>
      </c>
      <c r="AP50" s="184">
        <f>'classement '!W50</f>
        <v>0</v>
      </c>
      <c r="AQ50" s="183">
        <f>'classement '!X50</f>
        <v>33</v>
      </c>
      <c r="AR50" s="128"/>
      <c r="AS50" s="103"/>
      <c r="AT50" s="103"/>
      <c r="AU50" s="103"/>
      <c r="AV50" s="103"/>
      <c r="AW50" s="127"/>
      <c r="AX50" s="128"/>
      <c r="AY50" s="103"/>
      <c r="AZ50" s="103"/>
      <c r="BA50" s="103"/>
      <c r="BB50" s="103"/>
      <c r="BC50" s="127"/>
      <c r="BD50" s="123"/>
      <c r="BE50" s="103"/>
      <c r="BF50" s="103"/>
      <c r="BG50" s="103"/>
      <c r="BH50" s="103"/>
      <c r="BI50" s="127"/>
      <c r="BJ50" s="123"/>
      <c r="BK50" s="103"/>
      <c r="BL50" s="103"/>
      <c r="BM50" s="103"/>
      <c r="BN50" s="103"/>
      <c r="BO50" s="124"/>
      <c r="BP50" s="123"/>
      <c r="BQ50" s="103"/>
      <c r="BR50" s="103"/>
      <c r="BS50" s="103"/>
      <c r="BT50" s="103"/>
      <c r="BU50" s="124"/>
      <c r="BV50" s="123"/>
      <c r="BW50" s="103"/>
      <c r="BX50" s="103"/>
      <c r="BY50" s="103"/>
      <c r="BZ50" s="103"/>
      <c r="CA50" s="124"/>
      <c r="CB50" s="119">
        <f>'classement '!AN50</f>
        <v>0</v>
      </c>
      <c r="CC50" s="185">
        <f>'classement '!AQ50</f>
        <v>0</v>
      </c>
      <c r="CD50" s="110">
        <f>'classement '!AR50</f>
        <v>0</v>
      </c>
      <c r="CE50" s="185">
        <f>'classement '!AS50</f>
        <v>0</v>
      </c>
      <c r="CF50" s="211">
        <f>'classement '!AT50</f>
        <v>0</v>
      </c>
      <c r="CG50" s="212">
        <f>'classement '!AU50</f>
        <v>0</v>
      </c>
      <c r="CH50" s="212">
        <f>'classement '!AV50</f>
        <v>0</v>
      </c>
      <c r="CI50" s="212">
        <f>'classement '!AW50</f>
        <v>0</v>
      </c>
      <c r="CJ50" s="213">
        <f>'classement '!AX50</f>
        <v>0</v>
      </c>
      <c r="CK50" s="166"/>
    </row>
    <row r="51" spans="1:89" s="77" customFormat="1" ht="13.5" thickBot="1">
      <c r="A51" s="245">
        <f>'classement '!A51</f>
        <v>37</v>
      </c>
      <c r="B51" s="180" t="str">
        <f>'classement '!B51</f>
        <v>TEAM NAVICOM - ADAM'S - AUTAIN PECHE</v>
      </c>
      <c r="C51" s="172" t="str">
        <f>'classement '!C51</f>
        <v>BROQUIN Franck - BROQUIN Florian</v>
      </c>
      <c r="D51" s="172" t="str">
        <f>'classement '!D51</f>
        <v>15/15</v>
      </c>
      <c r="E51" s="141"/>
      <c r="F51" s="97"/>
      <c r="G51" s="97"/>
      <c r="H51" s="97"/>
      <c r="I51" s="97"/>
      <c r="J51" s="140"/>
      <c r="K51" s="139"/>
      <c r="L51" s="97"/>
      <c r="M51" s="97"/>
      <c r="N51" s="96"/>
      <c r="O51" s="104"/>
      <c r="P51" s="140"/>
      <c r="Q51" s="141"/>
      <c r="R51" s="97"/>
      <c r="S51" s="97"/>
      <c r="T51" s="97"/>
      <c r="U51" s="97"/>
      <c r="V51" s="133"/>
      <c r="W51" s="139"/>
      <c r="X51" s="97"/>
      <c r="Y51" s="97"/>
      <c r="Z51" s="97"/>
      <c r="AA51" s="97"/>
      <c r="AB51" s="140"/>
      <c r="AC51" s="139"/>
      <c r="AD51" s="97"/>
      <c r="AE51" s="97"/>
      <c r="AF51" s="97"/>
      <c r="AG51" s="97"/>
      <c r="AH51" s="140"/>
      <c r="AI51" s="139"/>
      <c r="AJ51" s="97"/>
      <c r="AK51" s="97"/>
      <c r="AL51" s="97"/>
      <c r="AM51" s="97"/>
      <c r="AN51" s="133"/>
      <c r="AO51" s="182">
        <f>'classement '!T51</f>
        <v>0</v>
      </c>
      <c r="AP51" s="184">
        <f>'classement '!W51</f>
        <v>0</v>
      </c>
      <c r="AQ51" s="183">
        <f>'classement '!X51</f>
        <v>33</v>
      </c>
      <c r="AR51" s="128"/>
      <c r="AS51" s="103"/>
      <c r="AT51" s="103"/>
      <c r="AU51" s="103"/>
      <c r="AV51" s="103"/>
      <c r="AW51" s="127"/>
      <c r="AX51" s="128"/>
      <c r="AY51" s="103"/>
      <c r="AZ51" s="103"/>
      <c r="BA51" s="103"/>
      <c r="BB51" s="103"/>
      <c r="BC51" s="127"/>
      <c r="BD51" s="123"/>
      <c r="BE51" s="103"/>
      <c r="BF51" s="103"/>
      <c r="BG51" s="103"/>
      <c r="BH51" s="103"/>
      <c r="BI51" s="127"/>
      <c r="BJ51" s="123"/>
      <c r="BK51" s="103"/>
      <c r="BL51" s="103"/>
      <c r="BM51" s="103"/>
      <c r="BN51" s="103"/>
      <c r="BO51" s="124"/>
      <c r="BP51" s="123"/>
      <c r="BQ51" s="103"/>
      <c r="BR51" s="103"/>
      <c r="BS51" s="103"/>
      <c r="BT51" s="103"/>
      <c r="BU51" s="124"/>
      <c r="BV51" s="123"/>
      <c r="BW51" s="103"/>
      <c r="BX51" s="103"/>
      <c r="BY51" s="103"/>
      <c r="BZ51" s="103"/>
      <c r="CA51" s="124"/>
      <c r="CB51" s="119">
        <f>'classement '!AN51</f>
        <v>0</v>
      </c>
      <c r="CC51" s="185">
        <f>'classement '!AQ51</f>
        <v>0</v>
      </c>
      <c r="CD51" s="110">
        <f>'classement '!AR51</f>
        <v>0</v>
      </c>
      <c r="CE51" s="185">
        <f>'classement '!AS51</f>
        <v>0</v>
      </c>
      <c r="CF51" s="211">
        <f>'classement '!AT51</f>
        <v>0</v>
      </c>
      <c r="CG51" s="212">
        <f>'classement '!AU51</f>
        <v>0</v>
      </c>
      <c r="CH51" s="212">
        <f>'classement '!AV51</f>
        <v>0</v>
      </c>
      <c r="CI51" s="212">
        <f>'classement '!AW51</f>
        <v>0</v>
      </c>
      <c r="CJ51" s="213">
        <f>'classement '!AX51</f>
        <v>0</v>
      </c>
      <c r="CK51" s="166"/>
    </row>
    <row r="52" spans="1:89" s="77" customFormat="1" ht="13.5" thickBot="1">
      <c r="A52" s="245">
        <f>'classement '!A52</f>
        <v>57</v>
      </c>
      <c r="B52" s="180" t="str">
        <f>'classement '!B52</f>
        <v>ESCAPADE PECHE HERAULT</v>
      </c>
      <c r="C52" s="172" t="str">
        <f>'classement '!C52</f>
        <v>BARON BLANCO Alberto - ARMINGAUD Nicolas</v>
      </c>
      <c r="D52" s="172" t="str">
        <f>'classement '!D52</f>
        <v>34/34</v>
      </c>
      <c r="E52" s="141"/>
      <c r="F52" s="97"/>
      <c r="G52" s="97">
        <v>0</v>
      </c>
      <c r="H52" s="97"/>
      <c r="I52" s="97"/>
      <c r="J52" s="140">
        <v>0</v>
      </c>
      <c r="K52" s="139"/>
      <c r="L52" s="97"/>
      <c r="M52" s="97">
        <v>0</v>
      </c>
      <c r="N52" s="96"/>
      <c r="O52" s="104"/>
      <c r="P52" s="140">
        <v>0</v>
      </c>
      <c r="Q52" s="141"/>
      <c r="R52" s="97"/>
      <c r="S52" s="97">
        <v>0</v>
      </c>
      <c r="T52" s="97">
        <v>0</v>
      </c>
      <c r="U52" s="97">
        <v>0</v>
      </c>
      <c r="V52" s="133"/>
      <c r="W52" s="139"/>
      <c r="X52" s="97"/>
      <c r="Y52" s="97">
        <v>0</v>
      </c>
      <c r="Z52" s="97"/>
      <c r="AA52" s="97"/>
      <c r="AB52" s="140">
        <v>0</v>
      </c>
      <c r="AC52" s="139"/>
      <c r="AD52" s="97"/>
      <c r="AE52" s="97">
        <v>0</v>
      </c>
      <c r="AF52" s="97"/>
      <c r="AG52" s="97"/>
      <c r="AH52" s="140">
        <v>0</v>
      </c>
      <c r="AI52" s="139"/>
      <c r="AJ52" s="97"/>
      <c r="AK52" s="97">
        <v>0</v>
      </c>
      <c r="AL52" s="97">
        <v>0</v>
      </c>
      <c r="AM52" s="97">
        <v>0</v>
      </c>
      <c r="AN52" s="133">
        <v>0</v>
      </c>
      <c r="AO52" s="182">
        <f>'classement '!T52</f>
        <v>0</v>
      </c>
      <c r="AP52" s="184">
        <f>'classement '!W52</f>
        <v>0</v>
      </c>
      <c r="AQ52" s="183">
        <f>'classement '!X52</f>
        <v>33</v>
      </c>
      <c r="AR52" s="128">
        <v>0</v>
      </c>
      <c r="AS52" s="103">
        <v>0</v>
      </c>
      <c r="AT52" s="103">
        <v>0</v>
      </c>
      <c r="AU52" s="103"/>
      <c r="AV52" s="103"/>
      <c r="AW52" s="127"/>
      <c r="AX52" s="128"/>
      <c r="AY52" s="103"/>
      <c r="AZ52" s="103"/>
      <c r="BA52" s="103"/>
      <c r="BB52" s="103"/>
      <c r="BC52" s="127"/>
      <c r="BD52" s="123"/>
      <c r="BE52" s="103"/>
      <c r="BF52" s="103"/>
      <c r="BG52" s="103"/>
      <c r="BH52" s="103"/>
      <c r="BI52" s="127"/>
      <c r="BJ52" s="123"/>
      <c r="BK52" s="103"/>
      <c r="BL52" s="103"/>
      <c r="BM52" s="103"/>
      <c r="BN52" s="103"/>
      <c r="BO52" s="124"/>
      <c r="BP52" s="123"/>
      <c r="BQ52" s="103"/>
      <c r="BR52" s="103"/>
      <c r="BS52" s="103"/>
      <c r="BT52" s="103"/>
      <c r="BU52" s="124"/>
      <c r="BV52" s="123"/>
      <c r="BW52" s="103"/>
      <c r="BX52" s="103"/>
      <c r="BY52" s="103"/>
      <c r="BZ52" s="103"/>
      <c r="CA52" s="124"/>
      <c r="CB52" s="119">
        <f>'classement '!AN52</f>
        <v>0</v>
      </c>
      <c r="CC52" s="185">
        <f>'classement '!AQ52</f>
        <v>0</v>
      </c>
      <c r="CD52" s="110">
        <f>'classement '!AR52</f>
        <v>0</v>
      </c>
      <c r="CE52" s="185">
        <f>'classement '!AS52</f>
        <v>0</v>
      </c>
      <c r="CF52" s="211">
        <f>'classement '!AT52</f>
        <v>0</v>
      </c>
      <c r="CG52" s="212">
        <f>'classement '!AU52</f>
        <v>0</v>
      </c>
      <c r="CH52" s="212">
        <f>'classement '!AV52</f>
        <v>0</v>
      </c>
      <c r="CI52" s="212">
        <f>'classement '!AW52</f>
        <v>0</v>
      </c>
      <c r="CJ52" s="213">
        <f>'classement '!AX52</f>
        <v>0</v>
      </c>
      <c r="CK52" s="166"/>
    </row>
    <row r="53" spans="1:89" s="77" customFormat="1" ht="23.25" thickBot="1">
      <c r="A53" s="245">
        <f>'classement '!A53</f>
        <v>61</v>
      </c>
      <c r="B53" s="180" t="str">
        <f>'classement '!B53</f>
        <v>HORIZON CHASSE PECHE - DC OUTDOOR - GARBOLINO</v>
      </c>
      <c r="C53" s="172" t="str">
        <f>'classement '!C53</f>
        <v>GALINIE Christophe - AUSSENAC Roland</v>
      </c>
      <c r="D53" s="172" t="str">
        <f>'classement '!D53</f>
        <v>81/81</v>
      </c>
      <c r="E53" s="141"/>
      <c r="F53" s="97"/>
      <c r="G53" s="97">
        <v>0</v>
      </c>
      <c r="H53" s="97"/>
      <c r="I53" s="97"/>
      <c r="J53" s="140">
        <v>0</v>
      </c>
      <c r="K53" s="139"/>
      <c r="L53" s="97"/>
      <c r="M53" s="97">
        <v>0</v>
      </c>
      <c r="N53" s="96"/>
      <c r="O53" s="104"/>
      <c r="P53" s="140">
        <v>0</v>
      </c>
      <c r="Q53" s="141"/>
      <c r="R53" s="97"/>
      <c r="S53" s="97">
        <v>0</v>
      </c>
      <c r="T53" s="97">
        <v>0</v>
      </c>
      <c r="U53" s="97">
        <v>0</v>
      </c>
      <c r="V53" s="133"/>
      <c r="W53" s="139"/>
      <c r="X53" s="97"/>
      <c r="Y53" s="97">
        <v>0</v>
      </c>
      <c r="Z53" s="97"/>
      <c r="AA53" s="97"/>
      <c r="AB53" s="140">
        <v>0</v>
      </c>
      <c r="AC53" s="139"/>
      <c r="AD53" s="97"/>
      <c r="AE53" s="97">
        <v>0</v>
      </c>
      <c r="AF53" s="97"/>
      <c r="AG53" s="97"/>
      <c r="AH53" s="140">
        <v>0</v>
      </c>
      <c r="AI53" s="139"/>
      <c r="AJ53" s="97"/>
      <c r="AK53" s="97">
        <v>0</v>
      </c>
      <c r="AL53" s="97">
        <v>0</v>
      </c>
      <c r="AM53" s="97">
        <v>0</v>
      </c>
      <c r="AN53" s="133">
        <v>0</v>
      </c>
      <c r="AO53" s="182">
        <f>'classement '!T53</f>
        <v>0</v>
      </c>
      <c r="AP53" s="184">
        <f>'classement '!W53</f>
        <v>0</v>
      </c>
      <c r="AQ53" s="183">
        <f>'classement '!X53</f>
        <v>33</v>
      </c>
      <c r="AR53" s="128">
        <v>0</v>
      </c>
      <c r="AS53" s="103">
        <v>0</v>
      </c>
      <c r="AT53" s="103">
        <v>0</v>
      </c>
      <c r="AU53" s="103"/>
      <c r="AV53" s="103"/>
      <c r="AW53" s="127"/>
      <c r="AX53" s="128"/>
      <c r="AY53" s="103"/>
      <c r="AZ53" s="103"/>
      <c r="BA53" s="103"/>
      <c r="BB53" s="103"/>
      <c r="BC53" s="127"/>
      <c r="BD53" s="123"/>
      <c r="BE53" s="103"/>
      <c r="BF53" s="103"/>
      <c r="BG53" s="103"/>
      <c r="BH53" s="103"/>
      <c r="BI53" s="127"/>
      <c r="BJ53" s="123"/>
      <c r="BK53" s="103"/>
      <c r="BL53" s="103"/>
      <c r="BM53" s="103"/>
      <c r="BN53" s="103"/>
      <c r="BO53" s="124"/>
      <c r="BP53" s="123"/>
      <c r="BQ53" s="103"/>
      <c r="BR53" s="103"/>
      <c r="BS53" s="103"/>
      <c r="BT53" s="103"/>
      <c r="BU53" s="124"/>
      <c r="BV53" s="123"/>
      <c r="BW53" s="103"/>
      <c r="BX53" s="103"/>
      <c r="BY53" s="103"/>
      <c r="BZ53" s="103"/>
      <c r="CA53" s="124"/>
      <c r="CB53" s="119">
        <f>'classement '!AN53</f>
        <v>0</v>
      </c>
      <c r="CC53" s="185">
        <f>'classement '!AQ53</f>
        <v>0</v>
      </c>
      <c r="CD53" s="110">
        <f>'classement '!AR53</f>
        <v>0</v>
      </c>
      <c r="CE53" s="185">
        <f>'classement '!AS53</f>
        <v>0</v>
      </c>
      <c r="CF53" s="211">
        <f>'classement '!AT53</f>
        <v>0</v>
      </c>
      <c r="CG53" s="212">
        <f>'classement '!AU53</f>
        <v>0</v>
      </c>
      <c r="CH53" s="212">
        <f>'classement '!AV53</f>
        <v>0</v>
      </c>
      <c r="CI53" s="212">
        <f>'classement '!AW53</f>
        <v>0</v>
      </c>
      <c r="CJ53" s="213">
        <f>'classement '!AX53</f>
        <v>0</v>
      </c>
      <c r="CK53" s="166"/>
    </row>
    <row r="54" spans="1:89" s="77" customFormat="1" ht="13.5" thickBot="1">
      <c r="A54" s="245">
        <f>'classement '!A54</f>
        <v>81</v>
      </c>
      <c r="B54" s="180" t="str">
        <f>'classement '!B54</f>
        <v>ADPECHE 63</v>
      </c>
      <c r="C54" s="172" t="str">
        <f>'classement '!C54</f>
        <v>VIDAL Christophe - POURTIER Stéphane</v>
      </c>
      <c r="D54" s="172" t="str">
        <f>'classement '!D54</f>
        <v>63/63</v>
      </c>
      <c r="E54" s="179"/>
      <c r="F54" s="179"/>
      <c r="G54" s="179"/>
      <c r="H54" s="179"/>
      <c r="I54" s="179"/>
      <c r="J54" s="232"/>
      <c r="K54" s="179"/>
      <c r="L54" s="179"/>
      <c r="M54" s="179"/>
      <c r="N54" s="233"/>
      <c r="O54" s="233"/>
      <c r="P54" s="232"/>
      <c r="Q54" s="179"/>
      <c r="R54" s="179"/>
      <c r="S54" s="179"/>
      <c r="T54" s="179"/>
      <c r="U54" s="179"/>
      <c r="V54" s="232"/>
      <c r="W54" s="179"/>
      <c r="X54" s="179"/>
      <c r="Y54" s="179"/>
      <c r="Z54" s="179"/>
      <c r="AA54" s="179"/>
      <c r="AB54" s="232"/>
      <c r="AC54" s="179"/>
      <c r="AD54" s="179"/>
      <c r="AE54" s="179"/>
      <c r="AF54" s="179"/>
      <c r="AG54" s="179"/>
      <c r="AH54" s="232"/>
      <c r="AI54" s="179"/>
      <c r="AJ54" s="179"/>
      <c r="AK54" s="179"/>
      <c r="AL54" s="179"/>
      <c r="AM54" s="179"/>
      <c r="AN54" s="232"/>
      <c r="AO54" s="182">
        <f>'classement '!T54</f>
        <v>0</v>
      </c>
      <c r="AP54" s="184">
        <f>'classement '!W54</f>
        <v>0</v>
      </c>
      <c r="AQ54" s="183">
        <f>'classement '!X54</f>
        <v>33</v>
      </c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3"/>
      <c r="BP54" s="234"/>
      <c r="BQ54" s="234"/>
      <c r="BR54" s="234"/>
      <c r="BS54" s="234"/>
      <c r="BT54" s="234"/>
      <c r="BU54" s="233"/>
      <c r="BV54" s="234"/>
      <c r="BW54" s="234"/>
      <c r="BX54" s="234"/>
      <c r="BY54" s="234"/>
      <c r="BZ54" s="234"/>
      <c r="CA54" s="233"/>
      <c r="CB54" s="119">
        <f>'classement '!AN54</f>
        <v>0</v>
      </c>
      <c r="CC54" s="185">
        <f>'classement '!AQ54</f>
        <v>0</v>
      </c>
      <c r="CD54" s="110">
        <f>'classement '!AR54</f>
        <v>0</v>
      </c>
      <c r="CE54" s="185">
        <f>'classement '!AS54</f>
        <v>0</v>
      </c>
      <c r="CF54" s="211">
        <f>'classement '!AT54</f>
        <v>0</v>
      </c>
      <c r="CG54" s="212">
        <f>'classement '!AU54</f>
        <v>0</v>
      </c>
      <c r="CH54" s="212">
        <f>'classement '!AV54</f>
        <v>0</v>
      </c>
      <c r="CI54" s="212">
        <f>'classement '!AW54</f>
        <v>0</v>
      </c>
      <c r="CJ54" s="213">
        <f>'classement '!AX54</f>
        <v>0</v>
      </c>
      <c r="CK54" s="214"/>
    </row>
    <row r="55" spans="1:89" s="77" customFormat="1" ht="13.5" thickBot="1">
      <c r="A55" s="245">
        <f>'classement '!A55</f>
        <v>82</v>
      </c>
      <c r="B55" s="180">
        <f>'classement '!B55</f>
        <v>0</v>
      </c>
      <c r="C55" s="172" t="str">
        <f>'classement '!C55</f>
        <v>LAURE Thierry  -  BLASQUEZ Michel</v>
      </c>
      <c r="D55" s="172" t="str">
        <f>'classement '!D55</f>
        <v>31/31</v>
      </c>
      <c r="E55" s="179"/>
      <c r="F55" s="179"/>
      <c r="G55" s="179"/>
      <c r="H55" s="179"/>
      <c r="I55" s="179"/>
      <c r="J55" s="232"/>
      <c r="K55" s="179"/>
      <c r="L55" s="179"/>
      <c r="M55" s="179"/>
      <c r="N55" s="233"/>
      <c r="O55" s="233"/>
      <c r="P55" s="232"/>
      <c r="Q55" s="179"/>
      <c r="R55" s="179"/>
      <c r="S55" s="179"/>
      <c r="T55" s="179"/>
      <c r="U55" s="179"/>
      <c r="V55" s="232"/>
      <c r="W55" s="179"/>
      <c r="X55" s="179"/>
      <c r="Y55" s="179"/>
      <c r="Z55" s="179"/>
      <c r="AA55" s="179"/>
      <c r="AB55" s="232"/>
      <c r="AC55" s="179"/>
      <c r="AD55" s="179"/>
      <c r="AE55" s="179"/>
      <c r="AF55" s="179"/>
      <c r="AG55" s="179"/>
      <c r="AH55" s="232"/>
      <c r="AI55" s="179"/>
      <c r="AJ55" s="179"/>
      <c r="AK55" s="179"/>
      <c r="AL55" s="179"/>
      <c r="AM55" s="179"/>
      <c r="AN55" s="232"/>
      <c r="AO55" s="182">
        <f>'classement '!T55</f>
        <v>0</v>
      </c>
      <c r="AP55" s="184">
        <f>'classement '!W55</f>
        <v>0</v>
      </c>
      <c r="AQ55" s="183">
        <f>'classement '!X55</f>
        <v>33</v>
      </c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3"/>
      <c r="BP55" s="234"/>
      <c r="BQ55" s="234"/>
      <c r="BR55" s="234"/>
      <c r="BS55" s="234"/>
      <c r="BT55" s="234"/>
      <c r="BU55" s="233"/>
      <c r="BV55" s="234"/>
      <c r="BW55" s="234"/>
      <c r="BX55" s="234"/>
      <c r="BY55" s="234"/>
      <c r="BZ55" s="234"/>
      <c r="CA55" s="233"/>
      <c r="CB55" s="119">
        <f>'classement '!AN55</f>
        <v>0</v>
      </c>
      <c r="CC55" s="185">
        <f>'classement '!AQ55</f>
        <v>0</v>
      </c>
      <c r="CD55" s="110">
        <f>'classement '!AR55</f>
        <v>0</v>
      </c>
      <c r="CE55" s="185">
        <f>'classement '!AS55</f>
        <v>0</v>
      </c>
      <c r="CF55" s="211">
        <f>'classement '!AT55</f>
        <v>0</v>
      </c>
      <c r="CG55" s="212">
        <f>'classement '!AU55</f>
        <v>0</v>
      </c>
      <c r="CH55" s="212">
        <f>'classement '!AV55</f>
        <v>0</v>
      </c>
      <c r="CI55" s="212">
        <f>'classement '!AW55</f>
        <v>0</v>
      </c>
      <c r="CJ55" s="213">
        <f>'classement '!AX55</f>
        <v>0</v>
      </c>
      <c r="CK55" s="214"/>
    </row>
    <row r="56" spans="1:89" s="77" customFormat="1" ht="13.5" thickBot="1">
      <c r="A56" s="245">
        <f>'classement '!A56</f>
        <v>83</v>
      </c>
      <c r="B56" s="180">
        <f>'classement '!B56</f>
        <v>0</v>
      </c>
      <c r="C56" s="172" t="str">
        <f>'classement '!C56</f>
        <v>CAUBERE Christian - FOURNIE Jean Pierre</v>
      </c>
      <c r="D56" s="172" t="str">
        <f>'classement '!D56</f>
        <v>09/09</v>
      </c>
      <c r="E56" s="179"/>
      <c r="F56" s="179"/>
      <c r="G56" s="179"/>
      <c r="H56" s="179"/>
      <c r="I56" s="179"/>
      <c r="J56" s="232"/>
      <c r="K56" s="179"/>
      <c r="L56" s="179"/>
      <c r="M56" s="179"/>
      <c r="N56" s="233"/>
      <c r="O56" s="233"/>
      <c r="P56" s="232"/>
      <c r="Q56" s="179"/>
      <c r="R56" s="179"/>
      <c r="S56" s="179"/>
      <c r="T56" s="179"/>
      <c r="U56" s="179"/>
      <c r="V56" s="232"/>
      <c r="W56" s="179"/>
      <c r="X56" s="179"/>
      <c r="Y56" s="179"/>
      <c r="Z56" s="179"/>
      <c r="AA56" s="179"/>
      <c r="AB56" s="232"/>
      <c r="AC56" s="179"/>
      <c r="AD56" s="179"/>
      <c r="AE56" s="179"/>
      <c r="AF56" s="179"/>
      <c r="AG56" s="179"/>
      <c r="AH56" s="232"/>
      <c r="AI56" s="179"/>
      <c r="AJ56" s="179"/>
      <c r="AK56" s="179"/>
      <c r="AL56" s="179"/>
      <c r="AM56" s="179"/>
      <c r="AN56" s="232"/>
      <c r="AO56" s="182">
        <f>'classement '!T56</f>
        <v>0</v>
      </c>
      <c r="AP56" s="184">
        <f>'classement '!W56</f>
        <v>0</v>
      </c>
      <c r="AQ56" s="183">
        <f>'classement '!X56</f>
        <v>33</v>
      </c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3"/>
      <c r="BP56" s="234"/>
      <c r="BQ56" s="234"/>
      <c r="BR56" s="234"/>
      <c r="BS56" s="234"/>
      <c r="BT56" s="234"/>
      <c r="BU56" s="233"/>
      <c r="BV56" s="234"/>
      <c r="BW56" s="234"/>
      <c r="BX56" s="234"/>
      <c r="BY56" s="234"/>
      <c r="BZ56" s="234"/>
      <c r="CA56" s="233"/>
      <c r="CB56" s="119">
        <f>'classement '!AN56</f>
        <v>0</v>
      </c>
      <c r="CC56" s="185">
        <f>'classement '!AQ56</f>
        <v>0</v>
      </c>
      <c r="CD56" s="110">
        <f>'classement '!AR56</f>
        <v>0</v>
      </c>
      <c r="CE56" s="185">
        <f>'classement '!AS56</f>
        <v>0</v>
      </c>
      <c r="CF56" s="211">
        <f>'classement '!AT56</f>
        <v>0</v>
      </c>
      <c r="CG56" s="212">
        <f>'classement '!AU56</f>
        <v>0</v>
      </c>
      <c r="CH56" s="212">
        <f>'classement '!AV56</f>
        <v>0</v>
      </c>
      <c r="CI56" s="212">
        <f>'classement '!AW56</f>
        <v>0</v>
      </c>
      <c r="CJ56" s="213">
        <f>'classement '!AX56</f>
        <v>0</v>
      </c>
      <c r="CK56" s="214"/>
    </row>
    <row r="57" spans="1:89" s="77" customFormat="1" ht="13.5" thickBot="1">
      <c r="A57" s="245">
        <f>'classement '!A57</f>
        <v>85</v>
      </c>
      <c r="B57" s="180">
        <f>'classement '!B57</f>
        <v>0</v>
      </c>
      <c r="C57" s="172" t="str">
        <f>'classement '!C57</f>
        <v>BOUSQUET André - COLZATO Mathieu</v>
      </c>
      <c r="D57" s="172" t="str">
        <f>'classement '!D57</f>
        <v>31/31</v>
      </c>
      <c r="E57" s="179"/>
      <c r="F57" s="179"/>
      <c r="G57" s="179"/>
      <c r="H57" s="179"/>
      <c r="I57" s="179"/>
      <c r="J57" s="232"/>
      <c r="K57" s="179"/>
      <c r="L57" s="179"/>
      <c r="M57" s="179"/>
      <c r="N57" s="233"/>
      <c r="O57" s="233"/>
      <c r="P57" s="232"/>
      <c r="Q57" s="179"/>
      <c r="R57" s="179"/>
      <c r="S57" s="179"/>
      <c r="T57" s="179"/>
      <c r="U57" s="179"/>
      <c r="V57" s="232"/>
      <c r="W57" s="179"/>
      <c r="X57" s="179"/>
      <c r="Y57" s="179"/>
      <c r="Z57" s="179"/>
      <c r="AA57" s="179"/>
      <c r="AB57" s="232"/>
      <c r="AC57" s="179"/>
      <c r="AD57" s="179"/>
      <c r="AE57" s="179"/>
      <c r="AF57" s="179"/>
      <c r="AG57" s="179"/>
      <c r="AH57" s="232"/>
      <c r="AI57" s="179"/>
      <c r="AJ57" s="179"/>
      <c r="AK57" s="179"/>
      <c r="AL57" s="179"/>
      <c r="AM57" s="179"/>
      <c r="AN57" s="232"/>
      <c r="AO57" s="182">
        <f>'classement '!T57</f>
        <v>0</v>
      </c>
      <c r="AP57" s="184">
        <f>'classement '!W57</f>
        <v>0</v>
      </c>
      <c r="AQ57" s="183">
        <f>'classement '!X57</f>
        <v>33</v>
      </c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3"/>
      <c r="BP57" s="234"/>
      <c r="BQ57" s="234"/>
      <c r="BR57" s="234"/>
      <c r="BS57" s="234"/>
      <c r="BT57" s="234"/>
      <c r="BU57" s="233"/>
      <c r="BV57" s="234"/>
      <c r="BW57" s="234"/>
      <c r="BX57" s="234"/>
      <c r="BY57" s="234"/>
      <c r="BZ57" s="234"/>
      <c r="CA57" s="233"/>
      <c r="CB57" s="119">
        <f>'classement '!AN57</f>
        <v>0</v>
      </c>
      <c r="CC57" s="185">
        <f>'classement '!AQ57</f>
        <v>0</v>
      </c>
      <c r="CD57" s="110">
        <f>'classement '!AR57</f>
        <v>0</v>
      </c>
      <c r="CE57" s="185">
        <f>'classement '!AS57</f>
        <v>0</v>
      </c>
      <c r="CF57" s="211">
        <f>'classement '!AT57</f>
        <v>0</v>
      </c>
      <c r="CG57" s="212">
        <f>'classement '!AU57</f>
        <v>0</v>
      </c>
      <c r="CH57" s="212">
        <f>'classement '!AV57</f>
        <v>0</v>
      </c>
      <c r="CI57" s="212">
        <f>'classement '!AW57</f>
        <v>0</v>
      </c>
      <c r="CJ57" s="213">
        <f>'classement '!AX57</f>
        <v>0</v>
      </c>
      <c r="CK57" s="214"/>
    </row>
    <row r="58" spans="1:89" s="77" customFormat="1" ht="13.5" thickBot="1">
      <c r="A58" s="245">
        <f>'classement '!A58</f>
        <v>94</v>
      </c>
      <c r="B58" s="180" t="str">
        <f>'classement '!B58</f>
        <v>ASTUCIT - IODA</v>
      </c>
      <c r="C58" s="172" t="str">
        <f>'classement '!C58</f>
        <v>RIEDINGER Arnaud - FOURNASSIER Gérald</v>
      </c>
      <c r="D58" s="172" t="str">
        <f>'classement '!D58</f>
        <v>31/31</v>
      </c>
      <c r="E58" s="179"/>
      <c r="F58" s="179"/>
      <c r="G58" s="179"/>
      <c r="H58" s="179"/>
      <c r="I58" s="179"/>
      <c r="J58" s="232"/>
      <c r="K58" s="179"/>
      <c r="L58" s="179"/>
      <c r="M58" s="179"/>
      <c r="N58" s="233"/>
      <c r="O58" s="233"/>
      <c r="P58" s="232"/>
      <c r="Q58" s="179"/>
      <c r="R58" s="179"/>
      <c r="S58" s="179"/>
      <c r="T58" s="179"/>
      <c r="U58" s="179"/>
      <c r="V58" s="232"/>
      <c r="W58" s="179"/>
      <c r="X58" s="179"/>
      <c r="Y58" s="179"/>
      <c r="Z58" s="179"/>
      <c r="AA58" s="179"/>
      <c r="AB58" s="232"/>
      <c r="AC58" s="179"/>
      <c r="AD58" s="179"/>
      <c r="AE58" s="179"/>
      <c r="AF58" s="179"/>
      <c r="AG58" s="179"/>
      <c r="AH58" s="232"/>
      <c r="AI58" s="179"/>
      <c r="AJ58" s="179"/>
      <c r="AK58" s="179"/>
      <c r="AL58" s="179"/>
      <c r="AM58" s="179"/>
      <c r="AN58" s="232"/>
      <c r="AO58" s="182">
        <f>'classement '!T58</f>
        <v>0</v>
      </c>
      <c r="AP58" s="184">
        <f>'classement '!W58</f>
        <v>0</v>
      </c>
      <c r="AQ58" s="183">
        <f>'classement '!X58</f>
        <v>33</v>
      </c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3"/>
      <c r="BP58" s="234"/>
      <c r="BQ58" s="234"/>
      <c r="BR58" s="234"/>
      <c r="BS58" s="234"/>
      <c r="BT58" s="234"/>
      <c r="BU58" s="233"/>
      <c r="BV58" s="234"/>
      <c r="BW58" s="234"/>
      <c r="BX58" s="234"/>
      <c r="BY58" s="234"/>
      <c r="BZ58" s="234"/>
      <c r="CA58" s="233"/>
      <c r="CB58" s="119">
        <f>'classement '!AN58</f>
        <v>0</v>
      </c>
      <c r="CC58" s="185">
        <f>'classement '!AQ58</f>
        <v>0</v>
      </c>
      <c r="CD58" s="110">
        <f>'classement '!AR58</f>
        <v>0</v>
      </c>
      <c r="CE58" s="185">
        <f>'classement '!AS58</f>
        <v>0</v>
      </c>
      <c r="CF58" s="211">
        <f>'classement '!AT58</f>
        <v>0</v>
      </c>
      <c r="CG58" s="212">
        <f>'classement '!AU58</f>
        <v>0</v>
      </c>
      <c r="CH58" s="212">
        <f>'classement '!AV58</f>
        <v>0</v>
      </c>
      <c r="CI58" s="212">
        <f>'classement '!AW58</f>
        <v>0</v>
      </c>
      <c r="CJ58" s="213">
        <f>'classement '!AX58</f>
        <v>0</v>
      </c>
      <c r="CK58" s="214"/>
    </row>
    <row r="59" spans="1:89" s="77" customFormat="1" ht="13.5" thickBot="1">
      <c r="A59" s="245">
        <f>'classement '!A59</f>
        <v>0</v>
      </c>
      <c r="B59" s="180">
        <f>'classement '!B59</f>
        <v>0</v>
      </c>
      <c r="C59" s="172">
        <f>'classement '!C59</f>
        <v>0</v>
      </c>
      <c r="D59" s="172">
        <f>'classement '!D59</f>
        <v>0</v>
      </c>
      <c r="E59" s="179"/>
      <c r="F59" s="179"/>
      <c r="G59" s="179"/>
      <c r="H59" s="179"/>
      <c r="I59" s="179"/>
      <c r="J59" s="232"/>
      <c r="K59" s="179"/>
      <c r="L59" s="179"/>
      <c r="M59" s="179"/>
      <c r="N59" s="233"/>
      <c r="O59" s="233"/>
      <c r="P59" s="232"/>
      <c r="Q59" s="179"/>
      <c r="R59" s="179"/>
      <c r="S59" s="179"/>
      <c r="T59" s="179"/>
      <c r="U59" s="179"/>
      <c r="V59" s="232"/>
      <c r="W59" s="179"/>
      <c r="X59" s="179"/>
      <c r="Y59" s="179"/>
      <c r="Z59" s="179"/>
      <c r="AA59" s="179"/>
      <c r="AB59" s="232"/>
      <c r="AC59" s="179"/>
      <c r="AD59" s="179"/>
      <c r="AE59" s="179"/>
      <c r="AF59" s="179"/>
      <c r="AG59" s="179"/>
      <c r="AH59" s="232"/>
      <c r="AI59" s="179"/>
      <c r="AJ59" s="179"/>
      <c r="AK59" s="179"/>
      <c r="AL59" s="179"/>
      <c r="AM59" s="179"/>
      <c r="AN59" s="232"/>
      <c r="AO59" s="182">
        <f>'classement '!T59</f>
        <v>0</v>
      </c>
      <c r="AP59" s="184">
        <f>'classement '!W59</f>
        <v>0</v>
      </c>
      <c r="AQ59" s="183">
        <f>'classement '!X59</f>
        <v>0</v>
      </c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3"/>
      <c r="BP59" s="234"/>
      <c r="BQ59" s="234"/>
      <c r="BR59" s="234"/>
      <c r="BS59" s="234"/>
      <c r="BT59" s="234"/>
      <c r="BU59" s="233"/>
      <c r="BV59" s="234"/>
      <c r="BW59" s="234"/>
      <c r="BX59" s="234"/>
      <c r="BY59" s="234"/>
      <c r="BZ59" s="234"/>
      <c r="CA59" s="233"/>
      <c r="CB59" s="119">
        <f>'classement '!AN59</f>
        <v>0</v>
      </c>
      <c r="CC59" s="185">
        <f>'classement '!AQ59</f>
        <v>0</v>
      </c>
      <c r="CD59" s="110">
        <f>'classement '!AR59</f>
        <v>0</v>
      </c>
      <c r="CE59" s="185">
        <f>'classement '!AS59</f>
        <v>0</v>
      </c>
      <c r="CF59" s="211">
        <f>'classement '!AT59</f>
        <v>0</v>
      </c>
      <c r="CG59" s="212">
        <f>'classement '!AU59</f>
        <v>0</v>
      </c>
      <c r="CH59" s="212">
        <f>'classement '!AV59</f>
        <v>0</v>
      </c>
      <c r="CI59" s="212">
        <f>'classement '!AW59</f>
        <v>0</v>
      </c>
      <c r="CJ59" s="213">
        <f>'classement '!AX59</f>
        <v>0</v>
      </c>
      <c r="CK59" s="214"/>
    </row>
    <row r="60" spans="1:89" s="77" customFormat="1" ht="13.5" thickBot="1">
      <c r="A60" s="245">
        <f>'classement '!A60</f>
        <v>0</v>
      </c>
      <c r="B60" s="180">
        <f>'classement '!B60</f>
        <v>0</v>
      </c>
      <c r="C60" s="172">
        <f>'classement '!C60</f>
        <v>0</v>
      </c>
      <c r="D60" s="172">
        <f>'classement '!D60</f>
        <v>0</v>
      </c>
      <c r="E60" s="179"/>
      <c r="F60" s="179"/>
      <c r="G60" s="179"/>
      <c r="H60" s="179"/>
      <c r="I60" s="179"/>
      <c r="J60" s="232"/>
      <c r="K60" s="179"/>
      <c r="L60" s="179"/>
      <c r="M60" s="179"/>
      <c r="N60" s="233"/>
      <c r="O60" s="233"/>
      <c r="P60" s="232"/>
      <c r="Q60" s="179"/>
      <c r="R60" s="179"/>
      <c r="S60" s="179"/>
      <c r="T60" s="179"/>
      <c r="U60" s="179"/>
      <c r="V60" s="232"/>
      <c r="W60" s="179"/>
      <c r="X60" s="179"/>
      <c r="Y60" s="179"/>
      <c r="Z60" s="179"/>
      <c r="AA60" s="179"/>
      <c r="AB60" s="232"/>
      <c r="AC60" s="179"/>
      <c r="AD60" s="179"/>
      <c r="AE60" s="179"/>
      <c r="AF60" s="179"/>
      <c r="AG60" s="179"/>
      <c r="AH60" s="232"/>
      <c r="AI60" s="179"/>
      <c r="AJ60" s="179"/>
      <c r="AK60" s="179"/>
      <c r="AL60" s="179"/>
      <c r="AM60" s="179"/>
      <c r="AN60" s="232"/>
      <c r="AO60" s="182">
        <f>'classement '!T60</f>
        <v>0</v>
      </c>
      <c r="AP60" s="184">
        <f>'classement '!W60</f>
        <v>0</v>
      </c>
      <c r="AQ60" s="183">
        <f>'classement '!X60</f>
        <v>0</v>
      </c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3"/>
      <c r="BP60" s="234"/>
      <c r="BQ60" s="234"/>
      <c r="BR60" s="234"/>
      <c r="BS60" s="234"/>
      <c r="BT60" s="234"/>
      <c r="BU60" s="233"/>
      <c r="BV60" s="234"/>
      <c r="BW60" s="234"/>
      <c r="BX60" s="234"/>
      <c r="BY60" s="234"/>
      <c r="BZ60" s="234"/>
      <c r="CA60" s="233"/>
      <c r="CB60" s="119">
        <f>'classement '!AN60</f>
        <v>0</v>
      </c>
      <c r="CC60" s="185">
        <f>'classement '!AQ60</f>
        <v>0</v>
      </c>
      <c r="CD60" s="110">
        <f>'classement '!AR60</f>
        <v>0</v>
      </c>
      <c r="CE60" s="185">
        <f>'classement '!AS60</f>
        <v>0</v>
      </c>
      <c r="CF60" s="211">
        <f>'classement '!AT60</f>
        <v>0</v>
      </c>
      <c r="CG60" s="212">
        <f>'classement '!AU60</f>
        <v>0</v>
      </c>
      <c r="CH60" s="212">
        <f>'classement '!AV60</f>
        <v>0</v>
      </c>
      <c r="CI60" s="212">
        <f>'classement '!AW60</f>
        <v>0</v>
      </c>
      <c r="CJ60" s="213">
        <f>'classement '!AX60</f>
        <v>0</v>
      </c>
      <c r="CK60" s="214"/>
    </row>
    <row r="61" spans="1:89" s="77" customFormat="1" ht="13.5" thickBot="1">
      <c r="A61" s="245">
        <f>'classement '!A61</f>
        <v>0</v>
      </c>
      <c r="B61" s="180">
        <f>'classement '!B61</f>
        <v>0</v>
      </c>
      <c r="C61" s="172">
        <f>'classement '!C61</f>
        <v>0</v>
      </c>
      <c r="D61" s="172">
        <f>'classement '!D61</f>
        <v>0</v>
      </c>
      <c r="E61" s="179"/>
      <c r="F61" s="179"/>
      <c r="G61" s="179"/>
      <c r="H61" s="179"/>
      <c r="I61" s="179"/>
      <c r="J61" s="232"/>
      <c r="K61" s="179"/>
      <c r="L61" s="179"/>
      <c r="M61" s="179"/>
      <c r="N61" s="233"/>
      <c r="O61" s="233"/>
      <c r="P61" s="232"/>
      <c r="Q61" s="179"/>
      <c r="R61" s="179"/>
      <c r="S61" s="179"/>
      <c r="T61" s="179"/>
      <c r="U61" s="179"/>
      <c r="V61" s="232"/>
      <c r="W61" s="179"/>
      <c r="X61" s="179"/>
      <c r="Y61" s="179"/>
      <c r="Z61" s="179"/>
      <c r="AA61" s="179"/>
      <c r="AB61" s="232"/>
      <c r="AC61" s="179"/>
      <c r="AD61" s="179"/>
      <c r="AE61" s="179"/>
      <c r="AF61" s="179"/>
      <c r="AG61" s="179"/>
      <c r="AH61" s="232"/>
      <c r="AI61" s="179"/>
      <c r="AJ61" s="179"/>
      <c r="AK61" s="179"/>
      <c r="AL61" s="179"/>
      <c r="AM61" s="179"/>
      <c r="AN61" s="232"/>
      <c r="AO61" s="182">
        <f>'classement '!T61</f>
        <v>0</v>
      </c>
      <c r="AP61" s="184">
        <f>'classement '!W61</f>
        <v>0</v>
      </c>
      <c r="AQ61" s="183">
        <f>'classement '!X61</f>
        <v>0</v>
      </c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3"/>
      <c r="BP61" s="234"/>
      <c r="BQ61" s="234"/>
      <c r="BR61" s="234"/>
      <c r="BS61" s="234"/>
      <c r="BT61" s="234"/>
      <c r="BU61" s="233"/>
      <c r="BV61" s="234"/>
      <c r="BW61" s="234"/>
      <c r="BX61" s="234"/>
      <c r="BY61" s="234"/>
      <c r="BZ61" s="234"/>
      <c r="CA61" s="233"/>
      <c r="CB61" s="119">
        <f>'classement '!AN61</f>
        <v>0</v>
      </c>
      <c r="CC61" s="185">
        <f>'classement '!AQ61</f>
        <v>0</v>
      </c>
      <c r="CD61" s="110">
        <f>'classement '!AR61</f>
        <v>0</v>
      </c>
      <c r="CE61" s="185">
        <f>'classement '!AS61</f>
        <v>0</v>
      </c>
      <c r="CF61" s="211">
        <f>'classement '!AT61</f>
        <v>0</v>
      </c>
      <c r="CG61" s="212">
        <f>'classement '!AU61</f>
        <v>0</v>
      </c>
      <c r="CH61" s="212">
        <f>'classement '!AV61</f>
        <v>0</v>
      </c>
      <c r="CI61" s="212">
        <f>'classement '!AW61</f>
        <v>0</v>
      </c>
      <c r="CJ61" s="213">
        <f>'classement '!AX61</f>
        <v>0</v>
      </c>
      <c r="CK61" s="214"/>
    </row>
    <row r="62" spans="1:89" s="77" customFormat="1" ht="13.5" thickBot="1">
      <c r="A62" s="245">
        <f>'classement '!A62</f>
        <v>0</v>
      </c>
      <c r="B62" s="180">
        <f>'classement '!B62</f>
        <v>0</v>
      </c>
      <c r="C62" s="172">
        <f>'classement '!C62</f>
        <v>0</v>
      </c>
      <c r="D62" s="172">
        <f>'classement '!D62</f>
        <v>0</v>
      </c>
      <c r="E62" s="179"/>
      <c r="F62" s="179"/>
      <c r="G62" s="179"/>
      <c r="H62" s="179"/>
      <c r="I62" s="179"/>
      <c r="J62" s="232"/>
      <c r="K62" s="179"/>
      <c r="L62" s="179"/>
      <c r="M62" s="179"/>
      <c r="N62" s="233"/>
      <c r="O62" s="233"/>
      <c r="P62" s="232"/>
      <c r="Q62" s="179"/>
      <c r="R62" s="179"/>
      <c r="S62" s="179"/>
      <c r="T62" s="179"/>
      <c r="U62" s="179"/>
      <c r="V62" s="232"/>
      <c r="W62" s="179"/>
      <c r="X62" s="179"/>
      <c r="Y62" s="179"/>
      <c r="Z62" s="179"/>
      <c r="AA62" s="179"/>
      <c r="AB62" s="232"/>
      <c r="AC62" s="179"/>
      <c r="AD62" s="179"/>
      <c r="AE62" s="179"/>
      <c r="AF62" s="179"/>
      <c r="AG62" s="179"/>
      <c r="AH62" s="232"/>
      <c r="AI62" s="179"/>
      <c r="AJ62" s="179"/>
      <c r="AK62" s="179"/>
      <c r="AL62" s="179"/>
      <c r="AM62" s="179"/>
      <c r="AN62" s="232"/>
      <c r="AO62" s="182">
        <f>'classement '!T62</f>
        <v>0</v>
      </c>
      <c r="AP62" s="184">
        <f>'classement '!W62</f>
        <v>0</v>
      </c>
      <c r="AQ62" s="183">
        <f>'classement '!X62</f>
        <v>0</v>
      </c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3"/>
      <c r="BP62" s="234"/>
      <c r="BQ62" s="234"/>
      <c r="BR62" s="234"/>
      <c r="BS62" s="234"/>
      <c r="BT62" s="234"/>
      <c r="BU62" s="233"/>
      <c r="BV62" s="234"/>
      <c r="BW62" s="234"/>
      <c r="BX62" s="234"/>
      <c r="BY62" s="234"/>
      <c r="BZ62" s="234"/>
      <c r="CA62" s="233"/>
      <c r="CB62" s="119">
        <f>'classement '!AN62</f>
        <v>0</v>
      </c>
      <c r="CC62" s="185">
        <f>'classement '!AQ62</f>
        <v>0</v>
      </c>
      <c r="CD62" s="110">
        <f>'classement '!AR62</f>
        <v>0</v>
      </c>
      <c r="CE62" s="185">
        <f>'classement '!AS62</f>
        <v>0</v>
      </c>
      <c r="CF62" s="211">
        <f>'classement '!AT62</f>
        <v>0</v>
      </c>
      <c r="CG62" s="212">
        <f>'classement '!AU62</f>
        <v>0</v>
      </c>
      <c r="CH62" s="212">
        <f>'classement '!AV62</f>
        <v>0</v>
      </c>
      <c r="CI62" s="212">
        <f>'classement '!AW62</f>
        <v>0</v>
      </c>
      <c r="CJ62" s="213">
        <f>'classement '!AX62</f>
        <v>0</v>
      </c>
      <c r="CK62" s="214"/>
    </row>
    <row r="63" spans="1:89" s="77" customFormat="1" ht="13.5" thickBot="1">
      <c r="A63" s="245">
        <f>'classement '!A63</f>
        <v>0</v>
      </c>
      <c r="B63" s="180">
        <f>'classement '!B63</f>
        <v>0</v>
      </c>
      <c r="C63" s="172">
        <f>'classement '!C63</f>
        <v>0</v>
      </c>
      <c r="D63" s="172">
        <f>'classement '!D63</f>
        <v>0</v>
      </c>
      <c r="E63" s="179"/>
      <c r="F63" s="179"/>
      <c r="G63" s="179"/>
      <c r="H63" s="179"/>
      <c r="I63" s="179"/>
      <c r="J63" s="232"/>
      <c r="K63" s="179"/>
      <c r="L63" s="179"/>
      <c r="M63" s="179"/>
      <c r="N63" s="233"/>
      <c r="O63" s="233"/>
      <c r="P63" s="232"/>
      <c r="Q63" s="179"/>
      <c r="R63" s="179"/>
      <c r="S63" s="179"/>
      <c r="T63" s="179"/>
      <c r="U63" s="179"/>
      <c r="V63" s="232"/>
      <c r="W63" s="179"/>
      <c r="X63" s="179"/>
      <c r="Y63" s="179"/>
      <c r="Z63" s="179"/>
      <c r="AA63" s="179"/>
      <c r="AB63" s="232"/>
      <c r="AC63" s="179"/>
      <c r="AD63" s="179"/>
      <c r="AE63" s="179"/>
      <c r="AF63" s="179"/>
      <c r="AG63" s="179"/>
      <c r="AH63" s="232"/>
      <c r="AI63" s="179"/>
      <c r="AJ63" s="179"/>
      <c r="AK63" s="179"/>
      <c r="AL63" s="179"/>
      <c r="AM63" s="179"/>
      <c r="AN63" s="232"/>
      <c r="AO63" s="182">
        <f>'classement '!T63</f>
        <v>0</v>
      </c>
      <c r="AP63" s="184">
        <f>'classement '!W63</f>
        <v>0</v>
      </c>
      <c r="AQ63" s="183">
        <f>'classement '!X63</f>
        <v>0</v>
      </c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3"/>
      <c r="BP63" s="234"/>
      <c r="BQ63" s="234"/>
      <c r="BR63" s="234"/>
      <c r="BS63" s="234"/>
      <c r="BT63" s="234"/>
      <c r="BU63" s="233"/>
      <c r="BV63" s="234"/>
      <c r="BW63" s="234"/>
      <c r="BX63" s="234"/>
      <c r="BY63" s="234"/>
      <c r="BZ63" s="234"/>
      <c r="CA63" s="233"/>
      <c r="CB63" s="119">
        <f>'classement '!AN63</f>
        <v>0</v>
      </c>
      <c r="CC63" s="185">
        <f>'classement '!AQ63</f>
        <v>0</v>
      </c>
      <c r="CD63" s="110">
        <f>'classement '!AR63</f>
        <v>0</v>
      </c>
      <c r="CE63" s="185">
        <f>'classement '!AS63</f>
        <v>0</v>
      </c>
      <c r="CF63" s="211">
        <f>'classement '!AT63</f>
        <v>0</v>
      </c>
      <c r="CG63" s="212">
        <f>'classement '!AU63</f>
        <v>0</v>
      </c>
      <c r="CH63" s="212">
        <f>'classement '!AV63</f>
        <v>0</v>
      </c>
      <c r="CI63" s="212">
        <f>'classement '!AW63</f>
        <v>0</v>
      </c>
      <c r="CJ63" s="213">
        <f>'classement '!AX63</f>
        <v>0</v>
      </c>
      <c r="CK63" s="214"/>
    </row>
    <row r="64" spans="1:89" s="77" customFormat="1" ht="13.5" thickBot="1">
      <c r="A64" s="245">
        <f>'classement '!A64</f>
        <v>0</v>
      </c>
      <c r="B64" s="180">
        <f>'classement '!B64</f>
        <v>0</v>
      </c>
      <c r="C64" s="172">
        <f>'classement '!C64</f>
        <v>0</v>
      </c>
      <c r="D64" s="172">
        <f>'classement '!D64</f>
        <v>0</v>
      </c>
      <c r="E64" s="179"/>
      <c r="F64" s="179"/>
      <c r="G64" s="179"/>
      <c r="H64" s="179"/>
      <c r="I64" s="179"/>
      <c r="J64" s="232"/>
      <c r="K64" s="179"/>
      <c r="L64" s="179"/>
      <c r="M64" s="179"/>
      <c r="N64" s="233"/>
      <c r="O64" s="233"/>
      <c r="P64" s="232"/>
      <c r="Q64" s="179"/>
      <c r="R64" s="179"/>
      <c r="S64" s="179"/>
      <c r="T64" s="179"/>
      <c r="U64" s="179"/>
      <c r="V64" s="232"/>
      <c r="W64" s="179"/>
      <c r="X64" s="179"/>
      <c r="Y64" s="179"/>
      <c r="Z64" s="179"/>
      <c r="AA64" s="179"/>
      <c r="AB64" s="232"/>
      <c r="AC64" s="179"/>
      <c r="AD64" s="179"/>
      <c r="AE64" s="179"/>
      <c r="AF64" s="179"/>
      <c r="AG64" s="179"/>
      <c r="AH64" s="232"/>
      <c r="AI64" s="179"/>
      <c r="AJ64" s="179"/>
      <c r="AK64" s="179"/>
      <c r="AL64" s="179"/>
      <c r="AM64" s="179"/>
      <c r="AN64" s="232"/>
      <c r="AO64" s="182">
        <f>'classement '!T64</f>
        <v>0</v>
      </c>
      <c r="AP64" s="184">
        <f>'classement '!W64</f>
        <v>0</v>
      </c>
      <c r="AQ64" s="183">
        <f>'classement '!X64</f>
        <v>0</v>
      </c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3"/>
      <c r="BP64" s="234"/>
      <c r="BQ64" s="234"/>
      <c r="BR64" s="234"/>
      <c r="BS64" s="234"/>
      <c r="BT64" s="234"/>
      <c r="BU64" s="233"/>
      <c r="BV64" s="234"/>
      <c r="BW64" s="234"/>
      <c r="BX64" s="234"/>
      <c r="BY64" s="234"/>
      <c r="BZ64" s="234"/>
      <c r="CA64" s="233"/>
      <c r="CB64" s="119">
        <f>'classement '!AN64</f>
        <v>0</v>
      </c>
      <c r="CC64" s="185">
        <f>'classement '!AQ64</f>
        <v>0</v>
      </c>
      <c r="CD64" s="110">
        <f>'classement '!AR64</f>
        <v>0</v>
      </c>
      <c r="CE64" s="185">
        <f>'classement '!AS64</f>
        <v>0</v>
      </c>
      <c r="CF64" s="211">
        <f>'classement '!AT64</f>
        <v>0</v>
      </c>
      <c r="CG64" s="212">
        <f>'classement '!AU64</f>
        <v>0</v>
      </c>
      <c r="CH64" s="212">
        <f>'classement '!AV64</f>
        <v>0</v>
      </c>
      <c r="CI64" s="212">
        <f>'classement '!AW64</f>
        <v>0</v>
      </c>
      <c r="CJ64" s="213">
        <f>'classement '!AX64</f>
        <v>0</v>
      </c>
      <c r="CK64" s="214"/>
    </row>
    <row r="65" spans="1:89" s="77" customFormat="1" ht="13.5" thickBot="1">
      <c r="A65" s="245">
        <f>'classement '!A65</f>
        <v>0</v>
      </c>
      <c r="B65" s="180">
        <f>'classement '!B65</f>
        <v>0</v>
      </c>
      <c r="C65" s="172">
        <f>'classement '!C65</f>
        <v>0</v>
      </c>
      <c r="D65" s="172">
        <f>'classement '!D65</f>
        <v>0</v>
      </c>
      <c r="E65" s="179"/>
      <c r="F65" s="179"/>
      <c r="G65" s="179"/>
      <c r="H65" s="179"/>
      <c r="I65" s="179"/>
      <c r="J65" s="232"/>
      <c r="K65" s="179"/>
      <c r="L65" s="179"/>
      <c r="M65" s="179"/>
      <c r="N65" s="233"/>
      <c r="O65" s="233"/>
      <c r="P65" s="232"/>
      <c r="Q65" s="179"/>
      <c r="R65" s="179"/>
      <c r="S65" s="179"/>
      <c r="T65" s="179"/>
      <c r="U65" s="179"/>
      <c r="V65" s="232"/>
      <c r="W65" s="179"/>
      <c r="X65" s="179"/>
      <c r="Y65" s="179"/>
      <c r="Z65" s="179"/>
      <c r="AA65" s="179"/>
      <c r="AB65" s="232"/>
      <c r="AC65" s="179"/>
      <c r="AD65" s="179"/>
      <c r="AE65" s="179"/>
      <c r="AF65" s="179"/>
      <c r="AG65" s="179"/>
      <c r="AH65" s="232"/>
      <c r="AI65" s="179"/>
      <c r="AJ65" s="179"/>
      <c r="AK65" s="179"/>
      <c r="AL65" s="179"/>
      <c r="AM65" s="179"/>
      <c r="AN65" s="232"/>
      <c r="AO65" s="182">
        <f>'classement '!T65</f>
        <v>0</v>
      </c>
      <c r="AP65" s="184">
        <f>'classement '!W65</f>
        <v>0</v>
      </c>
      <c r="AQ65" s="183">
        <f>'classement '!X65</f>
        <v>0</v>
      </c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3"/>
      <c r="BP65" s="234"/>
      <c r="BQ65" s="234"/>
      <c r="BR65" s="234"/>
      <c r="BS65" s="234"/>
      <c r="BT65" s="234"/>
      <c r="BU65" s="233"/>
      <c r="BV65" s="234"/>
      <c r="BW65" s="234"/>
      <c r="BX65" s="234"/>
      <c r="BY65" s="234"/>
      <c r="BZ65" s="234"/>
      <c r="CA65" s="233"/>
      <c r="CB65" s="119">
        <f>'classement '!AN65</f>
        <v>0</v>
      </c>
      <c r="CC65" s="185">
        <f>'classement '!AQ65</f>
        <v>0</v>
      </c>
      <c r="CD65" s="110">
        <f>'classement '!AR65</f>
        <v>0</v>
      </c>
      <c r="CE65" s="185">
        <f>'classement '!AS65</f>
        <v>0</v>
      </c>
      <c r="CF65" s="211">
        <f>'classement '!AT65</f>
        <v>0</v>
      </c>
      <c r="CG65" s="212">
        <f>'classement '!AU65</f>
        <v>0</v>
      </c>
      <c r="CH65" s="212">
        <f>'classement '!AV65</f>
        <v>0</v>
      </c>
      <c r="CI65" s="212">
        <f>'classement '!AW65</f>
        <v>0</v>
      </c>
      <c r="CJ65" s="213">
        <f>'classement '!AX65</f>
        <v>0</v>
      </c>
      <c r="CK65" s="214"/>
    </row>
    <row r="66" spans="1:89" s="77" customFormat="1" ht="13.5" thickBot="1">
      <c r="A66" s="245">
        <f>'classement '!A66</f>
        <v>0</v>
      </c>
      <c r="B66" s="180">
        <f>'classement '!B66</f>
        <v>0</v>
      </c>
      <c r="C66" s="172">
        <f>'classement '!C66</f>
        <v>0</v>
      </c>
      <c r="D66" s="172">
        <f>'classement '!D66</f>
        <v>0</v>
      </c>
      <c r="E66" s="179"/>
      <c r="F66" s="179"/>
      <c r="G66" s="179"/>
      <c r="H66" s="179"/>
      <c r="I66" s="179"/>
      <c r="J66" s="232"/>
      <c r="K66" s="179"/>
      <c r="L66" s="179"/>
      <c r="M66" s="179"/>
      <c r="N66" s="233"/>
      <c r="O66" s="233"/>
      <c r="P66" s="232"/>
      <c r="Q66" s="179"/>
      <c r="R66" s="179"/>
      <c r="S66" s="179"/>
      <c r="T66" s="179"/>
      <c r="U66" s="179"/>
      <c r="V66" s="232"/>
      <c r="W66" s="179"/>
      <c r="X66" s="179"/>
      <c r="Y66" s="179"/>
      <c r="Z66" s="179"/>
      <c r="AA66" s="179"/>
      <c r="AB66" s="232"/>
      <c r="AC66" s="179"/>
      <c r="AD66" s="179"/>
      <c r="AE66" s="179"/>
      <c r="AF66" s="179"/>
      <c r="AG66" s="179"/>
      <c r="AH66" s="232"/>
      <c r="AI66" s="179"/>
      <c r="AJ66" s="179"/>
      <c r="AK66" s="179"/>
      <c r="AL66" s="179"/>
      <c r="AM66" s="179"/>
      <c r="AN66" s="232"/>
      <c r="AO66" s="182">
        <f>'classement '!T66</f>
        <v>0</v>
      </c>
      <c r="AP66" s="184">
        <f>'classement '!W66</f>
        <v>0</v>
      </c>
      <c r="AQ66" s="183">
        <f>'classement '!X66</f>
        <v>0</v>
      </c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3"/>
      <c r="BP66" s="234"/>
      <c r="BQ66" s="234"/>
      <c r="BR66" s="234"/>
      <c r="BS66" s="234"/>
      <c r="BT66" s="234"/>
      <c r="BU66" s="233"/>
      <c r="BV66" s="234"/>
      <c r="BW66" s="234"/>
      <c r="BX66" s="234"/>
      <c r="BY66" s="234"/>
      <c r="BZ66" s="234"/>
      <c r="CA66" s="233"/>
      <c r="CB66" s="119">
        <f>'classement '!AN66</f>
        <v>0</v>
      </c>
      <c r="CC66" s="185">
        <f>'classement '!AQ66</f>
        <v>0</v>
      </c>
      <c r="CD66" s="110">
        <f>'classement '!AR66</f>
        <v>0</v>
      </c>
      <c r="CE66" s="185">
        <f>'classement '!AS66</f>
        <v>0</v>
      </c>
      <c r="CF66" s="211">
        <f>'classement '!AT66</f>
        <v>0</v>
      </c>
      <c r="CG66" s="212">
        <f>'classement '!AU66</f>
        <v>0</v>
      </c>
      <c r="CH66" s="212">
        <f>'classement '!AV66</f>
        <v>0</v>
      </c>
      <c r="CI66" s="212">
        <f>'classement '!AW66</f>
        <v>0</v>
      </c>
      <c r="CJ66" s="213">
        <f>'classement '!AX66</f>
        <v>0</v>
      </c>
      <c r="CK66" s="214"/>
    </row>
    <row r="67" spans="1:89" s="77" customFormat="1" ht="13.5" thickBot="1">
      <c r="A67" s="245">
        <f>'classement '!A67</f>
        <v>0</v>
      </c>
      <c r="B67" s="180">
        <f>'classement '!B67</f>
        <v>0</v>
      </c>
      <c r="C67" s="172">
        <f>'classement '!C67</f>
        <v>0</v>
      </c>
      <c r="D67" s="172">
        <f>'classement '!D67</f>
        <v>0</v>
      </c>
      <c r="E67" s="179"/>
      <c r="F67" s="179"/>
      <c r="G67" s="179"/>
      <c r="H67" s="179"/>
      <c r="I67" s="179"/>
      <c r="J67" s="232"/>
      <c r="K67" s="179"/>
      <c r="L67" s="179"/>
      <c r="M67" s="179"/>
      <c r="N67" s="233"/>
      <c r="O67" s="233"/>
      <c r="P67" s="232"/>
      <c r="Q67" s="179"/>
      <c r="R67" s="179"/>
      <c r="S67" s="179"/>
      <c r="T67" s="179"/>
      <c r="U67" s="179"/>
      <c r="V67" s="232"/>
      <c r="W67" s="179"/>
      <c r="X67" s="179"/>
      <c r="Y67" s="179"/>
      <c r="Z67" s="179"/>
      <c r="AA67" s="179"/>
      <c r="AB67" s="232"/>
      <c r="AC67" s="179"/>
      <c r="AD67" s="179"/>
      <c r="AE67" s="179"/>
      <c r="AF67" s="179"/>
      <c r="AG67" s="179"/>
      <c r="AH67" s="232"/>
      <c r="AI67" s="179"/>
      <c r="AJ67" s="179"/>
      <c r="AK67" s="179"/>
      <c r="AL67" s="179"/>
      <c r="AM67" s="179"/>
      <c r="AN67" s="232"/>
      <c r="AO67" s="182">
        <f>'classement '!T67</f>
        <v>0</v>
      </c>
      <c r="AP67" s="184">
        <f>'classement '!W67</f>
        <v>0</v>
      </c>
      <c r="AQ67" s="183">
        <f>'classement '!X67</f>
        <v>0</v>
      </c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3"/>
      <c r="BP67" s="234"/>
      <c r="BQ67" s="234"/>
      <c r="BR67" s="234"/>
      <c r="BS67" s="234"/>
      <c r="BT67" s="234"/>
      <c r="BU67" s="233"/>
      <c r="BV67" s="234"/>
      <c r="BW67" s="234"/>
      <c r="BX67" s="234"/>
      <c r="BY67" s="234"/>
      <c r="BZ67" s="234"/>
      <c r="CA67" s="233"/>
      <c r="CB67" s="119">
        <f>'classement '!AN67</f>
        <v>0</v>
      </c>
      <c r="CC67" s="185">
        <f>'classement '!AQ67</f>
        <v>0</v>
      </c>
      <c r="CD67" s="110">
        <f>'classement '!AR67</f>
        <v>0</v>
      </c>
      <c r="CE67" s="185">
        <f>'classement '!AS67</f>
        <v>0</v>
      </c>
      <c r="CF67" s="211">
        <f>'classement '!AT67</f>
        <v>0</v>
      </c>
      <c r="CG67" s="212">
        <f>'classement '!AU67</f>
        <v>0</v>
      </c>
      <c r="CH67" s="212">
        <f>'classement '!AV67</f>
        <v>0</v>
      </c>
      <c r="CI67" s="212">
        <f>'classement '!AW67</f>
        <v>0</v>
      </c>
      <c r="CJ67" s="213">
        <f>'classement '!AX67</f>
        <v>0</v>
      </c>
      <c r="CK67" s="214"/>
    </row>
    <row r="68" spans="1:89" s="77" customFormat="1" ht="13.5" thickBot="1">
      <c r="A68" s="245">
        <f>'classement '!A68</f>
        <v>0</v>
      </c>
      <c r="B68" s="180">
        <f>'classement '!B68</f>
        <v>0</v>
      </c>
      <c r="C68" s="172">
        <f>'classement '!C68</f>
        <v>0</v>
      </c>
      <c r="D68" s="172">
        <f>'classement '!D68</f>
        <v>0</v>
      </c>
      <c r="E68" s="179"/>
      <c r="F68" s="179"/>
      <c r="G68" s="179"/>
      <c r="H68" s="179"/>
      <c r="I68" s="179"/>
      <c r="J68" s="232"/>
      <c r="K68" s="179"/>
      <c r="L68" s="179"/>
      <c r="M68" s="179"/>
      <c r="N68" s="233"/>
      <c r="O68" s="233"/>
      <c r="P68" s="232"/>
      <c r="Q68" s="179"/>
      <c r="R68" s="179"/>
      <c r="S68" s="179"/>
      <c r="T68" s="179"/>
      <c r="U68" s="179"/>
      <c r="V68" s="232"/>
      <c r="W68" s="179"/>
      <c r="X68" s="179"/>
      <c r="Y68" s="179"/>
      <c r="Z68" s="179"/>
      <c r="AA68" s="179"/>
      <c r="AB68" s="232"/>
      <c r="AC68" s="179"/>
      <c r="AD68" s="179"/>
      <c r="AE68" s="179"/>
      <c r="AF68" s="179"/>
      <c r="AG68" s="179"/>
      <c r="AH68" s="232"/>
      <c r="AI68" s="179"/>
      <c r="AJ68" s="179"/>
      <c r="AK68" s="179"/>
      <c r="AL68" s="179"/>
      <c r="AM68" s="179"/>
      <c r="AN68" s="232"/>
      <c r="AO68" s="182">
        <f>'classement '!T68</f>
        <v>0</v>
      </c>
      <c r="AP68" s="184">
        <f>'classement '!W68</f>
        <v>0</v>
      </c>
      <c r="AQ68" s="183">
        <f>'classement '!X68</f>
        <v>0</v>
      </c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3"/>
      <c r="BP68" s="234"/>
      <c r="BQ68" s="234"/>
      <c r="BR68" s="234"/>
      <c r="BS68" s="234"/>
      <c r="BT68" s="234"/>
      <c r="BU68" s="233"/>
      <c r="BV68" s="234"/>
      <c r="BW68" s="234"/>
      <c r="BX68" s="234"/>
      <c r="BY68" s="234"/>
      <c r="BZ68" s="234"/>
      <c r="CA68" s="233"/>
      <c r="CB68" s="119">
        <f>'classement '!AN68</f>
        <v>0</v>
      </c>
      <c r="CC68" s="185">
        <f>'classement '!AQ68</f>
        <v>0</v>
      </c>
      <c r="CD68" s="110">
        <f>'classement '!AR68</f>
        <v>0</v>
      </c>
      <c r="CE68" s="185">
        <f>'classement '!AS68</f>
        <v>0</v>
      </c>
      <c r="CF68" s="211">
        <f>'classement '!AT68</f>
        <v>0</v>
      </c>
      <c r="CG68" s="212">
        <f>'classement '!AU68</f>
        <v>0</v>
      </c>
      <c r="CH68" s="212">
        <f>'classement '!AV68</f>
        <v>0</v>
      </c>
      <c r="CI68" s="212">
        <f>'classement '!AW68</f>
        <v>0</v>
      </c>
      <c r="CJ68" s="213">
        <f>'classement '!AX68</f>
        <v>0</v>
      </c>
      <c r="CK68" s="214"/>
    </row>
    <row r="69" spans="1:89" s="1" customFormat="1" ht="12.75">
      <c r="A69" s="245">
        <f>'classement '!A69</f>
        <v>0</v>
      </c>
      <c r="B69" s="180">
        <f>'classement '!B69</f>
        <v>0</v>
      </c>
      <c r="C69" s="172">
        <f>'classement '!C69</f>
        <v>0</v>
      </c>
      <c r="D69" s="172">
        <f>'classement '!D69</f>
        <v>0</v>
      </c>
      <c r="AO69" s="182">
        <f>'classement '!T69</f>
        <v>0</v>
      </c>
      <c r="AP69" s="184">
        <f>'classement '!W69</f>
        <v>0</v>
      </c>
      <c r="AQ69" s="183">
        <f>'classement '!X69</f>
        <v>0</v>
      </c>
      <c r="CB69" s="119">
        <f>'classement '!AN69</f>
        <v>0</v>
      </c>
      <c r="CC69" s="185">
        <f>'classement '!AQ69</f>
        <v>0</v>
      </c>
      <c r="CD69" s="110">
        <f>'classement '!AR69</f>
        <v>0</v>
      </c>
      <c r="CE69" s="185">
        <f>'classement '!AS69</f>
        <v>0</v>
      </c>
      <c r="CF69" s="211">
        <f>'classement '!AT69</f>
        <v>0</v>
      </c>
      <c r="CG69" s="212">
        <f>'classement '!AU69</f>
        <v>0</v>
      </c>
      <c r="CH69" s="212">
        <f>'classement '!AV69</f>
        <v>0</v>
      </c>
      <c r="CI69" s="212">
        <f>'classement '!AW69</f>
        <v>0</v>
      </c>
      <c r="CJ69" s="213">
        <f>'classement '!AX69</f>
        <v>0</v>
      </c>
      <c r="CK69" s="200"/>
    </row>
    <row r="70" spans="1:89" s="1" customFormat="1" ht="13.5" thickBot="1">
      <c r="A70" s="297"/>
      <c r="B70" s="298"/>
      <c r="C70" s="299"/>
      <c r="D70" s="300"/>
      <c r="AO70" s="301"/>
      <c r="AP70" s="302"/>
      <c r="AQ70" s="303"/>
      <c r="CB70" s="304"/>
      <c r="CC70" s="305"/>
      <c r="CD70" s="306"/>
      <c r="CE70" s="305"/>
      <c r="CF70" s="307"/>
      <c r="CG70" s="212"/>
      <c r="CH70" s="307"/>
      <c r="CI70" s="307"/>
      <c r="CJ70" s="308"/>
      <c r="CK70" s="200"/>
    </row>
    <row r="71" spans="1:89" s="1" customFormat="1" ht="14.25" thickBot="1" thickTop="1">
      <c r="A71" s="246"/>
      <c r="B71" s="215"/>
      <c r="C71" s="216" t="s">
        <v>58</v>
      </c>
      <c r="D71" s="217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9">
        <f>SUM(AO8:AO69)</f>
        <v>73</v>
      </c>
      <c r="AP71" s="219">
        <f>SUM(AP8:AP69)</f>
        <v>9805.5</v>
      </c>
      <c r="AQ71" s="219"/>
      <c r="AR71" s="219">
        <f aca="true" t="shared" si="0" ref="AR71:CJ71">SUM(AR8:AR69)</f>
        <v>4</v>
      </c>
      <c r="AS71" s="219">
        <f t="shared" si="0"/>
        <v>4</v>
      </c>
      <c r="AT71" s="219">
        <f t="shared" si="0"/>
        <v>4</v>
      </c>
      <c r="AU71" s="219">
        <f t="shared" si="0"/>
        <v>0</v>
      </c>
      <c r="AV71" s="219">
        <f t="shared" si="0"/>
        <v>0</v>
      </c>
      <c r="AW71" s="219">
        <f t="shared" si="0"/>
        <v>0</v>
      </c>
      <c r="AX71" s="219">
        <f t="shared" si="0"/>
        <v>0</v>
      </c>
      <c r="AY71" s="219">
        <f t="shared" si="0"/>
        <v>0</v>
      </c>
      <c r="AZ71" s="219">
        <f t="shared" si="0"/>
        <v>0</v>
      </c>
      <c r="BA71" s="219">
        <f t="shared" si="0"/>
        <v>0</v>
      </c>
      <c r="BB71" s="219">
        <f t="shared" si="0"/>
        <v>0</v>
      </c>
      <c r="BC71" s="219">
        <f t="shared" si="0"/>
        <v>0</v>
      </c>
      <c r="BD71" s="219">
        <f t="shared" si="0"/>
        <v>0</v>
      </c>
      <c r="BE71" s="219">
        <f t="shared" si="0"/>
        <v>0</v>
      </c>
      <c r="BF71" s="219">
        <f t="shared" si="0"/>
        <v>0</v>
      </c>
      <c r="BG71" s="219">
        <f t="shared" si="0"/>
        <v>0</v>
      </c>
      <c r="BH71" s="219">
        <f t="shared" si="0"/>
        <v>0</v>
      </c>
      <c r="BI71" s="219">
        <f t="shared" si="0"/>
        <v>0</v>
      </c>
      <c r="BJ71" s="219">
        <f t="shared" si="0"/>
        <v>0</v>
      </c>
      <c r="BK71" s="219">
        <f t="shared" si="0"/>
        <v>0</v>
      </c>
      <c r="BL71" s="219">
        <f t="shared" si="0"/>
        <v>0</v>
      </c>
      <c r="BM71" s="219">
        <f t="shared" si="0"/>
        <v>0</v>
      </c>
      <c r="BN71" s="219">
        <f t="shared" si="0"/>
        <v>0</v>
      </c>
      <c r="BO71" s="219">
        <f t="shared" si="0"/>
        <v>0</v>
      </c>
      <c r="BP71" s="219">
        <f t="shared" si="0"/>
        <v>0</v>
      </c>
      <c r="BQ71" s="219">
        <f t="shared" si="0"/>
        <v>0</v>
      </c>
      <c r="BR71" s="219">
        <f t="shared" si="0"/>
        <v>0</v>
      </c>
      <c r="BS71" s="219">
        <f t="shared" si="0"/>
        <v>0</v>
      </c>
      <c r="BT71" s="219">
        <f t="shared" si="0"/>
        <v>0</v>
      </c>
      <c r="BU71" s="219">
        <f t="shared" si="0"/>
        <v>0</v>
      </c>
      <c r="BV71" s="219">
        <f t="shared" si="0"/>
        <v>0</v>
      </c>
      <c r="BW71" s="219">
        <f t="shared" si="0"/>
        <v>0</v>
      </c>
      <c r="BX71" s="219">
        <f t="shared" si="0"/>
        <v>0</v>
      </c>
      <c r="BY71" s="219">
        <f t="shared" si="0"/>
        <v>0</v>
      </c>
      <c r="BZ71" s="219">
        <f t="shared" si="0"/>
        <v>0</v>
      </c>
      <c r="CA71" s="219">
        <f t="shared" si="0"/>
        <v>0</v>
      </c>
      <c r="CB71" s="219">
        <f t="shared" si="0"/>
        <v>44</v>
      </c>
      <c r="CC71" s="219">
        <f t="shared" si="0"/>
        <v>6719.5</v>
      </c>
      <c r="CD71" s="220">
        <f t="shared" si="0"/>
        <v>117</v>
      </c>
      <c r="CE71" s="220">
        <f t="shared" si="0"/>
        <v>16525</v>
      </c>
      <c r="CF71" s="220">
        <f t="shared" si="0"/>
        <v>75</v>
      </c>
      <c r="CG71" s="220">
        <f t="shared" si="0"/>
        <v>37</v>
      </c>
      <c r="CH71" s="220">
        <f t="shared" si="0"/>
        <v>1</v>
      </c>
      <c r="CI71" s="220">
        <f t="shared" si="0"/>
        <v>0</v>
      </c>
      <c r="CJ71" s="220">
        <f t="shared" si="0"/>
        <v>4</v>
      </c>
      <c r="CK71" s="250"/>
    </row>
    <row r="72" spans="1:89" s="1" customFormat="1" ht="13.5" thickTop="1">
      <c r="A72" s="95"/>
      <c r="B72" s="66"/>
      <c r="C72" s="9"/>
      <c r="D72" s="69"/>
      <c r="AO72" s="179"/>
      <c r="AP72" s="179"/>
      <c r="AQ72" s="155"/>
      <c r="CK72" s="144"/>
    </row>
    <row r="73" spans="1:89" s="1" customFormat="1" ht="12.75">
      <c r="A73" s="95"/>
      <c r="B73" s="66"/>
      <c r="C73" s="9"/>
      <c r="D73" s="69"/>
      <c r="AO73" s="156"/>
      <c r="AP73" s="156"/>
      <c r="AQ73" s="155"/>
      <c r="CK73" s="144"/>
    </row>
    <row r="74" spans="1:89" s="1" customFormat="1" ht="12.75">
      <c r="A74" s="95"/>
      <c r="B74" s="66"/>
      <c r="C74" s="9"/>
      <c r="D74" s="69"/>
      <c r="AO74" s="95"/>
      <c r="AP74" s="95"/>
      <c r="CK74" s="144"/>
    </row>
    <row r="75" spans="1:89" s="1" customFormat="1" ht="12.75">
      <c r="A75" s="95"/>
      <c r="B75" s="66"/>
      <c r="C75" s="9"/>
      <c r="D75" s="69"/>
      <c r="AO75" s="95"/>
      <c r="AP75" s="95"/>
      <c r="CK75" s="144"/>
    </row>
    <row r="76" spans="1:89" s="1" customFormat="1" ht="12.75">
      <c r="A76" s="95"/>
      <c r="B76" s="66"/>
      <c r="C76" s="9"/>
      <c r="D76" s="69"/>
      <c r="AO76" s="95"/>
      <c r="AP76" s="95"/>
      <c r="CK76" s="144"/>
    </row>
    <row r="77" spans="1:89" s="1" customFormat="1" ht="12.75">
      <c r="A77" s="95"/>
      <c r="B77" s="66"/>
      <c r="C77" s="9"/>
      <c r="D77" s="69"/>
      <c r="AO77" s="95"/>
      <c r="AP77" s="95"/>
      <c r="CK77" s="144"/>
    </row>
    <row r="78" spans="1:89" s="1" customFormat="1" ht="12.75">
      <c r="A78" s="95"/>
      <c r="B78" s="66"/>
      <c r="C78" s="9"/>
      <c r="D78" s="69"/>
      <c r="AO78" s="95"/>
      <c r="AP78" s="95"/>
      <c r="CK78" s="144"/>
    </row>
    <row r="79" spans="1:89" s="1" customFormat="1" ht="12.75">
      <c r="A79" s="95"/>
      <c r="B79" s="66"/>
      <c r="C79" s="9"/>
      <c r="D79" s="69"/>
      <c r="AO79" s="95"/>
      <c r="AP79" s="95"/>
      <c r="CK79" s="144"/>
    </row>
    <row r="80" spans="1:89" s="1" customFormat="1" ht="12.75">
      <c r="A80" s="95"/>
      <c r="B80" s="66"/>
      <c r="C80" s="9"/>
      <c r="D80" s="69"/>
      <c r="AO80" s="95"/>
      <c r="AP80" s="95"/>
      <c r="CK80" s="144"/>
    </row>
    <row r="81" spans="1:89" s="1" customFormat="1" ht="12.75">
      <c r="A81" s="95"/>
      <c r="B81" s="66"/>
      <c r="C81" s="9"/>
      <c r="D81" s="69"/>
      <c r="AO81" s="95"/>
      <c r="AP81" s="95"/>
      <c r="CK81" s="144"/>
    </row>
    <row r="82" spans="1:89" s="1" customFormat="1" ht="12.75">
      <c r="A82" s="95"/>
      <c r="B82" s="66"/>
      <c r="C82" s="9"/>
      <c r="D82" s="69"/>
      <c r="AO82" s="95"/>
      <c r="AP82" s="95"/>
      <c r="CK82" s="144"/>
    </row>
    <row r="83" spans="1:89" s="1" customFormat="1" ht="12.75">
      <c r="A83" s="95"/>
      <c r="B83" s="66"/>
      <c r="C83" s="9"/>
      <c r="D83" s="69"/>
      <c r="AO83" s="95"/>
      <c r="AP83" s="95"/>
      <c r="CK83" s="144"/>
    </row>
    <row r="84" spans="1:89" s="1" customFormat="1" ht="12.75">
      <c r="A84" s="95"/>
      <c r="B84" s="66"/>
      <c r="C84" s="9"/>
      <c r="D84" s="69"/>
      <c r="AO84" s="95"/>
      <c r="AP84" s="95"/>
      <c r="CK84" s="144"/>
    </row>
    <row r="85" spans="1:89" s="1" customFormat="1" ht="12.75">
      <c r="A85" s="95"/>
      <c r="B85" s="66"/>
      <c r="C85" s="9"/>
      <c r="D85" s="69"/>
      <c r="AO85" s="95"/>
      <c r="AP85" s="95"/>
      <c r="CK85" s="144"/>
    </row>
    <row r="86" spans="1:89" s="1" customFormat="1" ht="12.75">
      <c r="A86" s="95"/>
      <c r="B86" s="66"/>
      <c r="C86" s="9"/>
      <c r="D86" s="69"/>
      <c r="AO86" s="95"/>
      <c r="AP86" s="95"/>
      <c r="CK86" s="144"/>
    </row>
    <row r="87" spans="1:89" s="1" customFormat="1" ht="12.75">
      <c r="A87" s="95"/>
      <c r="B87" s="66"/>
      <c r="C87" s="9"/>
      <c r="D87" s="69"/>
      <c r="AO87" s="95"/>
      <c r="AP87" s="95"/>
      <c r="CK87" s="144"/>
    </row>
    <row r="88" spans="1:89" s="1" customFormat="1" ht="12.75">
      <c r="A88" s="95"/>
      <c r="B88" s="66"/>
      <c r="C88" s="9"/>
      <c r="D88" s="69"/>
      <c r="AO88" s="95"/>
      <c r="AP88" s="95"/>
      <c r="CK88" s="144"/>
    </row>
    <row r="89" spans="1:89" s="1" customFormat="1" ht="12.75">
      <c r="A89" s="95"/>
      <c r="B89" s="66"/>
      <c r="C89" s="9"/>
      <c r="D89" s="69"/>
      <c r="AO89" s="95"/>
      <c r="AP89" s="95"/>
      <c r="CK89" s="144"/>
    </row>
    <row r="90" spans="1:89" s="1" customFormat="1" ht="12.75">
      <c r="A90" s="95"/>
      <c r="B90" s="66"/>
      <c r="C90" s="9"/>
      <c r="D90" s="69"/>
      <c r="AO90" s="95"/>
      <c r="AP90" s="95"/>
      <c r="CK90" s="144"/>
    </row>
    <row r="91" spans="1:89" s="1" customFormat="1" ht="12.75">
      <c r="A91" s="95"/>
      <c r="B91" s="66"/>
      <c r="C91" s="9"/>
      <c r="D91" s="69"/>
      <c r="AO91" s="95"/>
      <c r="AP91" s="95"/>
      <c r="CK91" s="144"/>
    </row>
    <row r="92" spans="1:89" s="1" customFormat="1" ht="12.75">
      <c r="A92" s="95"/>
      <c r="B92" s="66"/>
      <c r="C92" s="9"/>
      <c r="D92" s="69"/>
      <c r="AO92" s="95"/>
      <c r="AP92" s="95"/>
      <c r="CK92" s="144"/>
    </row>
    <row r="93" spans="1:89" s="1" customFormat="1" ht="12.75">
      <c r="A93" s="95"/>
      <c r="B93" s="66"/>
      <c r="C93" s="9"/>
      <c r="D93" s="69"/>
      <c r="AO93" s="95"/>
      <c r="AP93" s="95"/>
      <c r="CK93" s="144"/>
    </row>
    <row r="94" spans="1:89" s="1" customFormat="1" ht="12.75">
      <c r="A94" s="95"/>
      <c r="B94" s="66"/>
      <c r="C94" s="9"/>
      <c r="D94" s="69"/>
      <c r="AO94" s="95"/>
      <c r="AP94" s="95"/>
      <c r="CK94" s="144"/>
    </row>
    <row r="95" spans="1:89" s="1" customFormat="1" ht="12.75">
      <c r="A95" s="95"/>
      <c r="B95" s="66"/>
      <c r="C95" s="9"/>
      <c r="D95" s="69"/>
      <c r="AO95" s="95"/>
      <c r="AP95" s="95"/>
      <c r="CK95" s="144"/>
    </row>
    <row r="96" spans="1:89" s="1" customFormat="1" ht="12.75">
      <c r="A96" s="95"/>
      <c r="B96" s="66"/>
      <c r="C96" s="9"/>
      <c r="D96" s="69"/>
      <c r="AO96" s="95"/>
      <c r="AP96" s="95"/>
      <c r="CK96" s="144"/>
    </row>
    <row r="97" spans="1:89" s="1" customFormat="1" ht="12.75">
      <c r="A97" s="95"/>
      <c r="B97" s="66"/>
      <c r="C97" s="9"/>
      <c r="D97" s="69"/>
      <c r="AO97" s="95"/>
      <c r="AP97" s="95"/>
      <c r="CK97" s="144"/>
    </row>
    <row r="98" spans="1:89" s="1" customFormat="1" ht="12.75">
      <c r="A98" s="95"/>
      <c r="B98" s="66"/>
      <c r="C98" s="9"/>
      <c r="D98" s="69"/>
      <c r="AO98" s="95"/>
      <c r="AP98" s="95"/>
      <c r="CK98" s="144"/>
    </row>
    <row r="99" spans="1:89" s="1" customFormat="1" ht="12.75">
      <c r="A99" s="95"/>
      <c r="B99" s="66"/>
      <c r="C99" s="9"/>
      <c r="D99" s="69"/>
      <c r="AO99" s="95"/>
      <c r="AP99" s="95"/>
      <c r="CK99" s="144"/>
    </row>
    <row r="100" spans="1:89" s="1" customFormat="1" ht="12.75">
      <c r="A100" s="95"/>
      <c r="B100" s="66"/>
      <c r="C100" s="9"/>
      <c r="D100" s="69"/>
      <c r="AO100" s="95"/>
      <c r="AP100" s="95"/>
      <c r="CK100" s="144"/>
    </row>
    <row r="101" spans="1:89" s="1" customFormat="1" ht="12.75">
      <c r="A101" s="95"/>
      <c r="B101" s="66"/>
      <c r="C101" s="9"/>
      <c r="D101" s="69"/>
      <c r="AO101" s="95"/>
      <c r="AP101" s="95"/>
      <c r="CK101" s="144"/>
    </row>
    <row r="102" spans="1:89" s="1" customFormat="1" ht="12.75">
      <c r="A102" s="95"/>
      <c r="B102" s="66"/>
      <c r="C102" s="9"/>
      <c r="D102" s="69"/>
      <c r="AO102" s="95"/>
      <c r="AP102" s="95"/>
      <c r="CK102" s="144"/>
    </row>
    <row r="103" spans="1:89" s="1" customFormat="1" ht="12.75">
      <c r="A103" s="95"/>
      <c r="B103" s="66"/>
      <c r="C103" s="9"/>
      <c r="D103" s="69"/>
      <c r="AO103" s="95"/>
      <c r="AP103" s="95"/>
      <c r="CK103" s="144"/>
    </row>
    <row r="104" spans="1:89" s="1" customFormat="1" ht="12.75">
      <c r="A104" s="95"/>
      <c r="B104" s="66"/>
      <c r="C104" s="9"/>
      <c r="D104" s="69"/>
      <c r="AO104" s="95"/>
      <c r="AP104" s="95"/>
      <c r="CK104" s="144"/>
    </row>
    <row r="105" spans="1:89" s="1" customFormat="1" ht="12.75">
      <c r="A105" s="95"/>
      <c r="B105" s="66"/>
      <c r="C105" s="9"/>
      <c r="D105" s="69"/>
      <c r="AO105" s="95"/>
      <c r="AP105" s="95"/>
      <c r="CK105" s="144"/>
    </row>
    <row r="106" spans="1:89" s="1" customFormat="1" ht="12.75">
      <c r="A106" s="95"/>
      <c r="B106" s="66"/>
      <c r="C106" s="9"/>
      <c r="D106" s="69"/>
      <c r="AO106" s="95"/>
      <c r="AP106" s="95"/>
      <c r="CK106" s="144"/>
    </row>
    <row r="107" spans="1:89" s="1" customFormat="1" ht="12.75">
      <c r="A107" s="95"/>
      <c r="B107" s="66"/>
      <c r="C107" s="9"/>
      <c r="D107" s="69"/>
      <c r="AO107" s="95"/>
      <c r="AP107" s="95"/>
      <c r="CK107" s="144"/>
    </row>
    <row r="108" spans="1:89" s="1" customFormat="1" ht="12.75">
      <c r="A108" s="95"/>
      <c r="B108" s="66"/>
      <c r="C108" s="9"/>
      <c r="D108" s="69"/>
      <c r="AO108" s="95"/>
      <c r="AP108" s="95"/>
      <c r="CK108" s="144"/>
    </row>
    <row r="109" spans="1:89" s="1" customFormat="1" ht="12.75">
      <c r="A109" s="95"/>
      <c r="B109" s="66"/>
      <c r="C109" s="9"/>
      <c r="D109" s="69"/>
      <c r="AO109" s="95"/>
      <c r="AP109" s="95"/>
      <c r="CK109" s="144"/>
    </row>
    <row r="110" spans="1:89" s="1" customFormat="1" ht="12.75">
      <c r="A110" s="95"/>
      <c r="B110" s="66"/>
      <c r="C110" s="9"/>
      <c r="D110" s="69"/>
      <c r="AO110" s="95"/>
      <c r="AP110" s="95"/>
      <c r="CK110" s="144"/>
    </row>
    <row r="111" spans="1:89" s="1" customFormat="1" ht="12.75">
      <c r="A111" s="95"/>
      <c r="B111" s="66"/>
      <c r="C111" s="9"/>
      <c r="D111" s="69"/>
      <c r="AO111" s="95"/>
      <c r="AP111" s="95"/>
      <c r="CK111" s="144"/>
    </row>
    <row r="112" spans="1:89" s="1" customFormat="1" ht="12.75">
      <c r="A112" s="95"/>
      <c r="B112" s="66"/>
      <c r="C112" s="9"/>
      <c r="D112" s="69"/>
      <c r="AO112" s="95"/>
      <c r="AP112" s="95"/>
      <c r="CK112" s="144"/>
    </row>
    <row r="113" spans="1:89" s="1" customFormat="1" ht="12.75">
      <c r="A113" s="95"/>
      <c r="B113" s="66"/>
      <c r="C113" s="9"/>
      <c r="D113" s="69"/>
      <c r="AO113" s="95"/>
      <c r="AP113" s="95"/>
      <c r="CK113" s="144"/>
    </row>
    <row r="114" spans="1:89" s="1" customFormat="1" ht="12.75">
      <c r="A114" s="95"/>
      <c r="B114" s="66"/>
      <c r="C114" s="9"/>
      <c r="D114" s="69"/>
      <c r="AO114" s="95"/>
      <c r="AP114" s="95"/>
      <c r="CK114" s="144"/>
    </row>
    <row r="115" spans="1:89" s="1" customFormat="1" ht="12.75">
      <c r="A115" s="95"/>
      <c r="B115" s="66"/>
      <c r="C115" s="9"/>
      <c r="D115" s="69"/>
      <c r="AO115" s="95"/>
      <c r="AP115" s="95"/>
      <c r="CK115" s="144"/>
    </row>
    <row r="116" spans="1:89" s="1" customFormat="1" ht="12.75">
      <c r="A116" s="95"/>
      <c r="B116" s="66"/>
      <c r="C116" s="9"/>
      <c r="D116" s="69"/>
      <c r="AO116" s="95"/>
      <c r="AP116" s="95"/>
      <c r="CK116" s="144"/>
    </row>
    <row r="117" spans="1:89" s="1" customFormat="1" ht="12.75">
      <c r="A117" s="95"/>
      <c r="B117" s="66"/>
      <c r="C117" s="9"/>
      <c r="D117" s="69"/>
      <c r="AO117" s="95"/>
      <c r="AP117" s="95"/>
      <c r="CK117" s="144"/>
    </row>
    <row r="118" spans="1:89" s="1" customFormat="1" ht="12.75">
      <c r="A118" s="95"/>
      <c r="B118" s="66"/>
      <c r="C118" s="9"/>
      <c r="D118" s="69"/>
      <c r="AO118" s="95"/>
      <c r="AP118" s="95"/>
      <c r="CK118" s="144"/>
    </row>
    <row r="119" spans="1:89" s="1" customFormat="1" ht="12.75">
      <c r="A119" s="95"/>
      <c r="B119" s="66"/>
      <c r="C119" s="9"/>
      <c r="D119" s="69"/>
      <c r="AO119" s="95"/>
      <c r="AP119" s="95"/>
      <c r="CK119" s="144"/>
    </row>
    <row r="120" spans="1:89" s="1" customFormat="1" ht="12.75">
      <c r="A120" s="95"/>
      <c r="B120" s="66"/>
      <c r="C120" s="9"/>
      <c r="D120" s="69"/>
      <c r="AO120" s="95"/>
      <c r="AP120" s="95"/>
      <c r="CK120" s="144"/>
    </row>
    <row r="121" spans="1:89" s="1" customFormat="1" ht="12.75">
      <c r="A121" s="95"/>
      <c r="B121" s="66"/>
      <c r="C121" s="9"/>
      <c r="D121" s="69"/>
      <c r="AO121" s="95"/>
      <c r="AP121" s="95"/>
      <c r="CK121" s="144"/>
    </row>
    <row r="122" spans="1:89" s="1" customFormat="1" ht="12.75">
      <c r="A122" s="95"/>
      <c r="B122" s="66"/>
      <c r="C122" s="9"/>
      <c r="D122" s="69"/>
      <c r="AO122" s="95"/>
      <c r="AP122" s="95"/>
      <c r="CK122" s="144"/>
    </row>
    <row r="123" spans="1:89" s="1" customFormat="1" ht="12.75">
      <c r="A123" s="95"/>
      <c r="B123" s="66"/>
      <c r="C123" s="9"/>
      <c r="D123" s="69"/>
      <c r="AO123" s="95"/>
      <c r="AP123" s="95"/>
      <c r="CK123" s="144"/>
    </row>
    <row r="124" spans="1:89" s="1" customFormat="1" ht="12.75">
      <c r="A124" s="95"/>
      <c r="B124" s="66"/>
      <c r="C124" s="9"/>
      <c r="D124" s="69"/>
      <c r="AO124" s="95"/>
      <c r="AP124" s="95"/>
      <c r="CK124" s="144"/>
    </row>
    <row r="125" spans="1:89" s="1" customFormat="1" ht="12.75">
      <c r="A125" s="95"/>
      <c r="B125" s="66"/>
      <c r="C125" s="9"/>
      <c r="D125" s="69"/>
      <c r="AO125" s="95"/>
      <c r="AP125" s="95"/>
      <c r="CK125" s="144"/>
    </row>
    <row r="126" spans="1:89" s="1" customFormat="1" ht="12.75">
      <c r="A126" s="95"/>
      <c r="B126" s="66"/>
      <c r="C126" s="9"/>
      <c r="D126" s="69"/>
      <c r="AO126" s="95"/>
      <c r="AP126" s="95"/>
      <c r="CK126" s="144"/>
    </row>
    <row r="127" spans="1:89" s="1" customFormat="1" ht="12.75">
      <c r="A127" s="95"/>
      <c r="B127" s="66"/>
      <c r="C127" s="9"/>
      <c r="D127" s="69"/>
      <c r="AO127" s="95"/>
      <c r="AP127" s="95"/>
      <c r="CK127" s="144"/>
    </row>
    <row r="128" spans="1:89" s="1" customFormat="1" ht="12.75">
      <c r="A128" s="95"/>
      <c r="B128" s="66"/>
      <c r="C128" s="9"/>
      <c r="D128" s="69"/>
      <c r="AO128" s="95"/>
      <c r="AP128" s="95"/>
      <c r="CK128" s="144"/>
    </row>
    <row r="129" spans="1:89" s="1" customFormat="1" ht="12.75">
      <c r="A129" s="95"/>
      <c r="B129" s="66"/>
      <c r="C129" s="9"/>
      <c r="D129" s="69"/>
      <c r="AO129" s="95"/>
      <c r="AP129" s="95"/>
      <c r="CK129" s="144"/>
    </row>
    <row r="130" spans="1:89" s="1" customFormat="1" ht="12.75">
      <c r="A130" s="95"/>
      <c r="B130" s="66"/>
      <c r="C130" s="9"/>
      <c r="D130" s="69"/>
      <c r="AO130" s="95"/>
      <c r="AP130" s="95"/>
      <c r="CK130" s="144"/>
    </row>
    <row r="131" spans="1:89" s="1" customFormat="1" ht="12.75">
      <c r="A131" s="95"/>
      <c r="B131" s="66"/>
      <c r="C131" s="9"/>
      <c r="D131" s="69"/>
      <c r="AO131" s="95"/>
      <c r="AP131" s="95"/>
      <c r="CK131" s="144"/>
    </row>
    <row r="132" spans="1:89" s="1" customFormat="1" ht="12.75">
      <c r="A132" s="95"/>
      <c r="B132" s="66"/>
      <c r="C132" s="9"/>
      <c r="D132" s="69"/>
      <c r="AO132" s="95"/>
      <c r="AP132" s="95"/>
      <c r="CK132" s="144"/>
    </row>
    <row r="133" spans="1:89" s="1" customFormat="1" ht="12.75">
      <c r="A133" s="95"/>
      <c r="B133" s="66"/>
      <c r="C133" s="9"/>
      <c r="D133" s="69"/>
      <c r="AO133" s="95"/>
      <c r="AP133" s="95"/>
      <c r="CK133" s="144"/>
    </row>
    <row r="134" spans="1:89" s="1" customFormat="1" ht="12.75">
      <c r="A134" s="95"/>
      <c r="B134" s="66"/>
      <c r="C134" s="9"/>
      <c r="D134" s="69"/>
      <c r="AO134" s="95"/>
      <c r="AP134" s="95"/>
      <c r="CK134" s="144"/>
    </row>
    <row r="135" spans="1:89" s="1" customFormat="1" ht="12.75">
      <c r="A135" s="95"/>
      <c r="B135" s="66"/>
      <c r="C135" s="9"/>
      <c r="D135" s="69"/>
      <c r="AO135" s="95"/>
      <c r="AP135" s="95"/>
      <c r="CK135" s="144"/>
    </row>
    <row r="136" spans="1:89" s="1" customFormat="1" ht="12.75">
      <c r="A136" s="95"/>
      <c r="B136" s="66"/>
      <c r="C136" s="9"/>
      <c r="D136" s="69"/>
      <c r="AO136" s="95"/>
      <c r="AP136" s="95"/>
      <c r="CK136" s="144"/>
    </row>
    <row r="137" spans="1:89" s="1" customFormat="1" ht="12.75">
      <c r="A137" s="95"/>
      <c r="B137" s="66"/>
      <c r="C137" s="9"/>
      <c r="D137" s="69"/>
      <c r="AO137" s="95"/>
      <c r="AP137" s="95"/>
      <c r="CK137" s="144"/>
    </row>
    <row r="138" spans="1:89" s="1" customFormat="1" ht="12.75">
      <c r="A138" s="95"/>
      <c r="B138" s="66"/>
      <c r="C138" s="9"/>
      <c r="D138" s="69"/>
      <c r="AO138" s="95"/>
      <c r="AP138" s="95"/>
      <c r="CK138" s="144"/>
    </row>
    <row r="139" spans="1:89" s="1" customFormat="1" ht="12.75">
      <c r="A139" s="95"/>
      <c r="B139" s="66"/>
      <c r="C139" s="9"/>
      <c r="D139" s="69"/>
      <c r="AO139" s="95"/>
      <c r="AP139" s="95"/>
      <c r="CK139" s="144"/>
    </row>
    <row r="140" spans="1:89" s="1" customFormat="1" ht="12.75">
      <c r="A140" s="95"/>
      <c r="B140" s="66"/>
      <c r="C140" s="9"/>
      <c r="D140" s="69"/>
      <c r="AO140" s="95"/>
      <c r="AP140" s="95"/>
      <c r="CK140" s="144"/>
    </row>
    <row r="141" spans="1:89" s="1" customFormat="1" ht="12.75">
      <c r="A141" s="95"/>
      <c r="B141" s="66"/>
      <c r="C141" s="9"/>
      <c r="D141" s="69"/>
      <c r="AO141" s="95"/>
      <c r="AP141" s="95"/>
      <c r="CK141" s="144"/>
    </row>
    <row r="142" spans="1:89" s="1" customFormat="1" ht="12.75">
      <c r="A142" s="95"/>
      <c r="B142" s="66"/>
      <c r="C142" s="9"/>
      <c r="D142" s="69"/>
      <c r="AO142" s="95"/>
      <c r="AP142" s="95"/>
      <c r="CK142" s="144"/>
    </row>
    <row r="143" spans="1:89" s="1" customFormat="1" ht="12.75">
      <c r="A143" s="95"/>
      <c r="B143" s="66"/>
      <c r="C143" s="9"/>
      <c r="D143" s="69"/>
      <c r="AO143" s="95"/>
      <c r="AP143" s="95"/>
      <c r="CK143" s="144"/>
    </row>
    <row r="144" spans="1:89" s="1" customFormat="1" ht="12.75">
      <c r="A144" s="95"/>
      <c r="B144" s="66"/>
      <c r="C144" s="9"/>
      <c r="D144" s="69"/>
      <c r="AO144" s="95"/>
      <c r="AP144" s="95"/>
      <c r="CK144" s="144"/>
    </row>
    <row r="145" spans="1:89" s="1" customFormat="1" ht="12.75">
      <c r="A145" s="95"/>
      <c r="B145" s="66"/>
      <c r="C145" s="9"/>
      <c r="D145" s="69"/>
      <c r="AO145" s="95"/>
      <c r="AP145" s="95"/>
      <c r="CK145" s="144"/>
    </row>
    <row r="146" spans="1:89" s="1" customFormat="1" ht="12.75">
      <c r="A146" s="95"/>
      <c r="B146" s="66"/>
      <c r="C146" s="9"/>
      <c r="D146" s="69"/>
      <c r="AO146" s="95"/>
      <c r="AP146" s="95"/>
      <c r="CK146" s="144"/>
    </row>
    <row r="147" spans="1:89" s="1" customFormat="1" ht="12.75">
      <c r="A147" s="95"/>
      <c r="B147" s="66"/>
      <c r="C147" s="9"/>
      <c r="D147" s="69"/>
      <c r="AO147" s="95"/>
      <c r="AP147" s="95"/>
      <c r="CK147" s="144"/>
    </row>
    <row r="148" spans="1:89" s="1" customFormat="1" ht="12.75">
      <c r="A148" s="95"/>
      <c r="B148" s="66"/>
      <c r="C148" s="9"/>
      <c r="D148" s="69"/>
      <c r="AO148" s="95"/>
      <c r="AP148" s="95"/>
      <c r="CK148" s="144"/>
    </row>
    <row r="149" spans="1:89" s="1" customFormat="1" ht="12.75">
      <c r="A149" s="95"/>
      <c r="B149" s="66"/>
      <c r="C149" s="9"/>
      <c r="D149" s="69"/>
      <c r="AO149" s="95"/>
      <c r="AP149" s="95"/>
      <c r="CK149" s="144"/>
    </row>
    <row r="150" spans="1:89" s="1" customFormat="1" ht="12.75">
      <c r="A150" s="95"/>
      <c r="B150" s="66"/>
      <c r="C150" s="9"/>
      <c r="D150" s="69"/>
      <c r="AO150" s="95"/>
      <c r="AP150" s="95"/>
      <c r="CK150" s="144"/>
    </row>
    <row r="151" spans="1:89" s="1" customFormat="1" ht="12.75">
      <c r="A151" s="95"/>
      <c r="B151" s="66"/>
      <c r="C151" s="9"/>
      <c r="D151" s="69"/>
      <c r="AO151" s="95"/>
      <c r="AP151" s="95"/>
      <c r="CK151" s="144"/>
    </row>
    <row r="152" spans="1:89" s="1" customFormat="1" ht="12.75">
      <c r="A152" s="95"/>
      <c r="B152" s="66"/>
      <c r="C152" s="9"/>
      <c r="D152" s="69"/>
      <c r="AO152" s="95"/>
      <c r="AP152" s="95"/>
      <c r="CK152" s="144"/>
    </row>
    <row r="153" spans="1:89" s="1" customFormat="1" ht="12.75">
      <c r="A153" s="95"/>
      <c r="B153" s="66"/>
      <c r="C153" s="9"/>
      <c r="D153" s="69"/>
      <c r="AO153" s="95"/>
      <c r="AP153" s="95"/>
      <c r="CK153" s="144"/>
    </row>
    <row r="154" spans="1:89" s="1" customFormat="1" ht="12.75">
      <c r="A154" s="95"/>
      <c r="B154" s="66"/>
      <c r="C154" s="9"/>
      <c r="D154" s="69"/>
      <c r="AO154" s="95"/>
      <c r="AP154" s="95"/>
      <c r="CK154" s="144"/>
    </row>
    <row r="155" spans="1:89" s="1" customFormat="1" ht="12.75">
      <c r="A155" s="95"/>
      <c r="B155" s="66"/>
      <c r="C155" s="9"/>
      <c r="D155" s="69"/>
      <c r="AO155" s="95"/>
      <c r="AP155" s="95"/>
      <c r="CK155" s="144"/>
    </row>
    <row r="156" spans="1:89" s="1" customFormat="1" ht="12.75">
      <c r="A156" s="95"/>
      <c r="B156" s="66"/>
      <c r="C156" s="9"/>
      <c r="D156" s="69"/>
      <c r="AO156" s="95"/>
      <c r="AP156" s="95"/>
      <c r="CK156" s="144"/>
    </row>
    <row r="157" spans="1:89" s="1" customFormat="1" ht="12.75">
      <c r="A157" s="95"/>
      <c r="B157" s="66"/>
      <c r="C157" s="9"/>
      <c r="D157" s="69"/>
      <c r="AO157" s="95"/>
      <c r="AP157" s="95"/>
      <c r="CK157" s="144"/>
    </row>
    <row r="158" spans="1:89" s="1" customFormat="1" ht="12.75">
      <c r="A158" s="95"/>
      <c r="B158" s="66"/>
      <c r="C158" s="9"/>
      <c r="D158" s="69"/>
      <c r="AO158" s="95"/>
      <c r="AP158" s="95"/>
      <c r="CK158" s="144"/>
    </row>
    <row r="159" spans="1:89" s="1" customFormat="1" ht="12.75">
      <c r="A159" s="95"/>
      <c r="B159" s="66"/>
      <c r="C159" s="9"/>
      <c r="D159" s="69"/>
      <c r="AO159" s="95"/>
      <c r="AP159" s="95"/>
      <c r="CK159" s="144"/>
    </row>
    <row r="160" spans="1:89" s="1" customFormat="1" ht="12.75">
      <c r="A160" s="95"/>
      <c r="B160" s="66"/>
      <c r="C160" s="9"/>
      <c r="D160" s="69"/>
      <c r="AO160" s="95"/>
      <c r="AP160" s="95"/>
      <c r="CK160" s="144"/>
    </row>
    <row r="161" spans="1:89" s="1" customFormat="1" ht="12.75">
      <c r="A161" s="95"/>
      <c r="B161" s="66"/>
      <c r="C161" s="9"/>
      <c r="D161" s="69"/>
      <c r="AO161" s="95"/>
      <c r="AP161" s="95"/>
      <c r="CK161" s="144"/>
    </row>
    <row r="162" spans="1:89" s="1" customFormat="1" ht="12.75">
      <c r="A162" s="95"/>
      <c r="B162" s="66"/>
      <c r="C162" s="9"/>
      <c r="D162" s="69"/>
      <c r="AO162" s="95"/>
      <c r="AP162" s="95"/>
      <c r="CK162" s="144"/>
    </row>
    <row r="163" spans="1:89" s="1" customFormat="1" ht="12.75">
      <c r="A163" s="95"/>
      <c r="B163" s="66"/>
      <c r="C163" s="9"/>
      <c r="D163" s="69"/>
      <c r="AO163" s="95"/>
      <c r="AP163" s="95"/>
      <c r="CK163" s="144"/>
    </row>
    <row r="164" spans="1:89" s="1" customFormat="1" ht="12.75">
      <c r="A164" s="95"/>
      <c r="B164" s="66"/>
      <c r="C164" s="9"/>
      <c r="D164" s="69"/>
      <c r="AO164" s="95"/>
      <c r="AP164" s="95"/>
      <c r="CK164" s="144"/>
    </row>
    <row r="165" spans="1:89" s="1" customFormat="1" ht="12.75">
      <c r="A165" s="95"/>
      <c r="B165" s="66"/>
      <c r="C165" s="9"/>
      <c r="D165" s="69"/>
      <c r="AO165" s="95"/>
      <c r="AP165" s="95"/>
      <c r="CK165" s="144"/>
    </row>
    <row r="166" spans="1:89" s="1" customFormat="1" ht="12.75">
      <c r="A166" s="95"/>
      <c r="B166" s="66"/>
      <c r="C166" s="9"/>
      <c r="D166" s="69"/>
      <c r="AO166" s="95"/>
      <c r="AP166" s="95"/>
      <c r="CK166" s="144"/>
    </row>
    <row r="167" spans="1:89" s="1" customFormat="1" ht="12.75">
      <c r="A167" s="95"/>
      <c r="B167" s="66"/>
      <c r="C167" s="9"/>
      <c r="D167" s="69"/>
      <c r="AO167" s="95"/>
      <c r="AP167" s="95"/>
      <c r="CK167" s="144"/>
    </row>
    <row r="168" spans="1:89" s="1" customFormat="1" ht="12.75">
      <c r="A168" s="95"/>
      <c r="B168" s="66"/>
      <c r="C168" s="9"/>
      <c r="D168" s="69"/>
      <c r="AO168" s="95"/>
      <c r="AP168" s="95"/>
      <c r="CK168" s="144"/>
    </row>
    <row r="169" spans="1:89" s="1" customFormat="1" ht="12.75">
      <c r="A169" s="95"/>
      <c r="B169" s="66"/>
      <c r="C169" s="9"/>
      <c r="D169" s="69"/>
      <c r="AO169" s="95"/>
      <c r="AP169" s="95"/>
      <c r="CK169" s="144"/>
    </row>
    <row r="170" spans="1:89" s="1" customFormat="1" ht="12.75">
      <c r="A170" s="95"/>
      <c r="B170" s="66"/>
      <c r="C170" s="9"/>
      <c r="D170" s="69"/>
      <c r="AO170" s="95"/>
      <c r="AP170" s="95"/>
      <c r="CK170" s="144"/>
    </row>
    <row r="171" spans="1:89" s="1" customFormat="1" ht="12.75">
      <c r="A171" s="95"/>
      <c r="B171" s="66"/>
      <c r="C171" s="9"/>
      <c r="D171" s="69"/>
      <c r="AO171" s="95"/>
      <c r="AP171" s="95"/>
      <c r="CK171" s="144"/>
    </row>
    <row r="172" spans="1:89" s="1" customFormat="1" ht="12.75">
      <c r="A172" s="95"/>
      <c r="B172" s="66"/>
      <c r="C172" s="9"/>
      <c r="D172" s="69"/>
      <c r="AO172" s="95"/>
      <c r="AP172" s="95"/>
      <c r="CK172" s="144"/>
    </row>
    <row r="173" spans="1:89" s="1" customFormat="1" ht="12.75">
      <c r="A173" s="95"/>
      <c r="B173" s="66"/>
      <c r="C173" s="9"/>
      <c r="D173" s="69"/>
      <c r="AO173" s="95"/>
      <c r="AP173" s="95"/>
      <c r="CK173" s="144"/>
    </row>
    <row r="174" spans="1:89" s="1" customFormat="1" ht="12.75">
      <c r="A174" s="95"/>
      <c r="B174" s="66"/>
      <c r="C174" s="9"/>
      <c r="D174" s="69"/>
      <c r="AO174" s="95"/>
      <c r="AP174" s="95"/>
      <c r="CK174" s="144"/>
    </row>
    <row r="175" spans="1:89" s="1" customFormat="1" ht="12.75">
      <c r="A175" s="95"/>
      <c r="B175" s="66"/>
      <c r="C175" s="9"/>
      <c r="D175" s="69"/>
      <c r="AO175" s="95"/>
      <c r="AP175" s="95"/>
      <c r="CK175" s="144"/>
    </row>
    <row r="176" spans="1:89" s="1" customFormat="1" ht="12.75">
      <c r="A176" s="95"/>
      <c r="B176" s="66"/>
      <c r="C176" s="9"/>
      <c r="D176" s="69"/>
      <c r="AO176" s="95"/>
      <c r="AP176" s="95"/>
      <c r="CK176" s="144"/>
    </row>
    <row r="177" spans="1:89" s="1" customFormat="1" ht="12.75">
      <c r="A177" s="95"/>
      <c r="B177" s="66"/>
      <c r="C177" s="9"/>
      <c r="D177" s="69"/>
      <c r="AO177" s="95"/>
      <c r="AP177" s="95"/>
      <c r="CK177" s="144"/>
    </row>
    <row r="178" spans="1:89" s="1" customFormat="1" ht="12.75">
      <c r="A178" s="95"/>
      <c r="B178" s="66"/>
      <c r="C178" s="9"/>
      <c r="D178" s="69"/>
      <c r="AO178" s="95"/>
      <c r="AP178" s="95"/>
      <c r="CK178" s="144"/>
    </row>
    <row r="179" spans="1:89" s="1" customFormat="1" ht="12.75">
      <c r="A179" s="95"/>
      <c r="B179" s="66"/>
      <c r="C179" s="9"/>
      <c r="D179" s="69"/>
      <c r="AO179" s="95"/>
      <c r="AP179" s="95"/>
      <c r="CK179" s="144"/>
    </row>
    <row r="180" spans="1:89" s="1" customFormat="1" ht="12.75">
      <c r="A180" s="95"/>
      <c r="B180" s="66"/>
      <c r="C180" s="9"/>
      <c r="D180" s="69"/>
      <c r="AO180" s="95"/>
      <c r="AP180" s="95"/>
      <c r="CK180" s="144"/>
    </row>
    <row r="181" spans="1:89" s="1" customFormat="1" ht="12.75">
      <c r="A181" s="95"/>
      <c r="B181" s="66"/>
      <c r="C181" s="9"/>
      <c r="D181" s="69"/>
      <c r="AO181" s="95"/>
      <c r="AP181" s="95"/>
      <c r="CK181" s="144"/>
    </row>
    <row r="182" spans="1:89" s="1" customFormat="1" ht="12.75">
      <c r="A182" s="95"/>
      <c r="B182" s="66"/>
      <c r="C182" s="9"/>
      <c r="D182" s="69"/>
      <c r="AO182" s="95"/>
      <c r="AP182" s="95"/>
      <c r="CK182" s="144"/>
    </row>
    <row r="183" spans="1:89" s="1" customFormat="1" ht="12.75">
      <c r="A183" s="95"/>
      <c r="B183" s="66"/>
      <c r="C183" s="9"/>
      <c r="D183" s="69"/>
      <c r="AO183" s="95"/>
      <c r="AP183" s="95"/>
      <c r="CK183" s="144"/>
    </row>
    <row r="184" spans="1:89" s="1" customFormat="1" ht="12.75">
      <c r="A184" s="95"/>
      <c r="B184" s="66"/>
      <c r="C184" s="9"/>
      <c r="D184" s="69"/>
      <c r="AO184" s="95"/>
      <c r="AP184" s="95"/>
      <c r="CK184" s="144"/>
    </row>
    <row r="185" spans="1:89" s="1" customFormat="1" ht="12.75">
      <c r="A185" s="95"/>
      <c r="B185" s="66"/>
      <c r="C185" s="9"/>
      <c r="D185" s="69"/>
      <c r="AO185" s="95"/>
      <c r="AP185" s="95"/>
      <c r="CK185" s="144"/>
    </row>
    <row r="186" spans="1:89" s="1" customFormat="1" ht="12.75">
      <c r="A186" s="95"/>
      <c r="B186" s="66"/>
      <c r="C186" s="9"/>
      <c r="D186" s="69"/>
      <c r="AO186" s="95"/>
      <c r="AP186" s="95"/>
      <c r="CK186" s="144"/>
    </row>
    <row r="187" spans="1:89" s="1" customFormat="1" ht="12.75">
      <c r="A187" s="95"/>
      <c r="B187" s="66"/>
      <c r="C187" s="9"/>
      <c r="D187" s="69"/>
      <c r="AO187" s="95"/>
      <c r="AP187" s="95"/>
      <c r="CK187" s="144"/>
    </row>
    <row r="188" spans="1:89" s="1" customFormat="1" ht="12.75">
      <c r="A188" s="95"/>
      <c r="B188" s="66"/>
      <c r="C188" s="9"/>
      <c r="D188" s="69"/>
      <c r="AO188" s="95"/>
      <c r="AP188" s="95"/>
      <c r="CK188" s="144"/>
    </row>
    <row r="189" spans="1:89" s="1" customFormat="1" ht="12.75">
      <c r="A189" s="95"/>
      <c r="B189" s="66"/>
      <c r="C189" s="9"/>
      <c r="D189" s="69"/>
      <c r="AO189" s="95"/>
      <c r="AP189" s="95"/>
      <c r="CK189" s="144"/>
    </row>
    <row r="190" spans="1:89" s="1" customFormat="1" ht="12.75">
      <c r="A190" s="95"/>
      <c r="B190" s="66"/>
      <c r="C190" s="9"/>
      <c r="D190" s="69"/>
      <c r="AO190" s="95"/>
      <c r="AP190" s="95"/>
      <c r="CK190" s="144"/>
    </row>
    <row r="191" spans="1:89" s="1" customFormat="1" ht="12.75">
      <c r="A191" s="95"/>
      <c r="B191" s="66"/>
      <c r="C191" s="9"/>
      <c r="D191" s="69"/>
      <c r="AO191" s="95"/>
      <c r="AP191" s="95"/>
      <c r="CK191" s="144"/>
    </row>
    <row r="192" spans="1:89" s="1" customFormat="1" ht="12.75">
      <c r="A192" s="95"/>
      <c r="B192" s="66"/>
      <c r="C192" s="9"/>
      <c r="D192" s="69"/>
      <c r="AO192" s="95"/>
      <c r="AP192" s="95"/>
      <c r="CK192" s="144"/>
    </row>
    <row r="193" spans="1:89" s="1" customFormat="1" ht="12.75">
      <c r="A193" s="95"/>
      <c r="B193" s="66"/>
      <c r="C193" s="9"/>
      <c r="D193" s="69"/>
      <c r="AO193" s="95"/>
      <c r="AP193" s="95"/>
      <c r="CK193" s="144"/>
    </row>
    <row r="194" spans="1:89" s="1" customFormat="1" ht="12.75">
      <c r="A194" s="95"/>
      <c r="B194" s="66"/>
      <c r="C194" s="9"/>
      <c r="D194" s="69"/>
      <c r="AO194" s="95"/>
      <c r="AP194" s="95"/>
      <c r="CK194" s="144"/>
    </row>
    <row r="195" spans="1:89" s="1" customFormat="1" ht="12.75">
      <c r="A195" s="95"/>
      <c r="B195" s="66"/>
      <c r="C195" s="9"/>
      <c r="D195" s="69"/>
      <c r="AO195" s="95"/>
      <c r="AP195" s="95"/>
      <c r="CK195" s="144"/>
    </row>
    <row r="196" spans="1:89" s="1" customFormat="1" ht="12.75">
      <c r="A196" s="95"/>
      <c r="B196" s="66"/>
      <c r="C196" s="9"/>
      <c r="D196" s="69"/>
      <c r="AO196" s="95"/>
      <c r="AP196" s="95"/>
      <c r="CK196" s="144"/>
    </row>
    <row r="197" spans="1:89" s="1" customFormat="1" ht="12.75">
      <c r="A197" s="95"/>
      <c r="B197" s="66"/>
      <c r="C197" s="9"/>
      <c r="D197" s="69"/>
      <c r="AO197" s="95"/>
      <c r="AP197" s="95"/>
      <c r="CK197" s="144"/>
    </row>
    <row r="198" spans="1:89" s="1" customFormat="1" ht="12.75">
      <c r="A198" s="95"/>
      <c r="B198" s="66"/>
      <c r="C198" s="9"/>
      <c r="D198" s="69"/>
      <c r="AO198" s="95"/>
      <c r="AP198" s="95"/>
      <c r="CK198" s="144"/>
    </row>
    <row r="199" spans="1:89" s="1" customFormat="1" ht="12.75">
      <c r="A199" s="95"/>
      <c r="B199" s="66"/>
      <c r="C199" s="9"/>
      <c r="D199" s="69"/>
      <c r="AO199" s="95"/>
      <c r="AP199" s="95"/>
      <c r="CK199" s="144"/>
    </row>
    <row r="200" spans="1:89" s="1" customFormat="1" ht="12.75">
      <c r="A200" s="95"/>
      <c r="B200" s="66"/>
      <c r="C200" s="9"/>
      <c r="D200" s="69"/>
      <c r="AO200" s="95"/>
      <c r="AP200" s="95"/>
      <c r="CK200" s="144"/>
    </row>
    <row r="201" spans="1:89" s="1" customFormat="1" ht="12.75">
      <c r="A201" s="95"/>
      <c r="B201" s="66"/>
      <c r="C201" s="9"/>
      <c r="D201" s="69"/>
      <c r="AO201" s="95"/>
      <c r="AP201" s="95"/>
      <c r="CK201" s="144"/>
    </row>
    <row r="202" spans="1:89" s="1" customFormat="1" ht="12.75">
      <c r="A202" s="95"/>
      <c r="B202" s="66"/>
      <c r="C202" s="9"/>
      <c r="D202" s="69"/>
      <c r="AO202" s="95"/>
      <c r="AP202" s="95"/>
      <c r="CK202" s="144"/>
    </row>
    <row r="203" spans="1:89" s="1" customFormat="1" ht="12.75">
      <c r="A203" s="95"/>
      <c r="B203" s="66"/>
      <c r="C203" s="9"/>
      <c r="D203" s="69"/>
      <c r="AO203" s="95"/>
      <c r="AP203" s="95"/>
      <c r="CK203" s="144"/>
    </row>
    <row r="204" spans="1:89" s="1" customFormat="1" ht="12.75">
      <c r="A204" s="95"/>
      <c r="B204" s="66"/>
      <c r="C204" s="9"/>
      <c r="D204" s="69"/>
      <c r="AO204" s="95"/>
      <c r="AP204" s="95"/>
      <c r="CK204" s="144"/>
    </row>
    <row r="205" spans="1:89" s="1" customFormat="1" ht="12.75">
      <c r="A205" s="95"/>
      <c r="B205" s="66"/>
      <c r="C205" s="9"/>
      <c r="D205" s="69"/>
      <c r="AO205" s="95"/>
      <c r="AP205" s="95"/>
      <c r="CK205" s="144"/>
    </row>
    <row r="206" spans="1:89" s="1" customFormat="1" ht="12.75">
      <c r="A206" s="95"/>
      <c r="B206" s="66"/>
      <c r="C206" s="9"/>
      <c r="D206" s="69"/>
      <c r="AO206" s="95"/>
      <c r="AP206" s="95"/>
      <c r="CK206" s="144"/>
    </row>
    <row r="207" spans="1:89" s="1" customFormat="1" ht="12.75">
      <c r="A207" s="95"/>
      <c r="B207" s="66"/>
      <c r="C207" s="9"/>
      <c r="D207" s="69"/>
      <c r="AO207" s="95"/>
      <c r="AP207" s="95"/>
      <c r="CK207" s="144"/>
    </row>
    <row r="208" spans="1:89" s="1" customFormat="1" ht="12.75">
      <c r="A208" s="95"/>
      <c r="B208" s="66"/>
      <c r="C208" s="9"/>
      <c r="D208" s="69"/>
      <c r="AO208" s="95"/>
      <c r="AP208" s="95"/>
      <c r="CK208" s="144"/>
    </row>
    <row r="209" spans="1:89" s="1" customFormat="1" ht="12.75">
      <c r="A209" s="95"/>
      <c r="B209" s="66"/>
      <c r="C209" s="9"/>
      <c r="D209" s="69"/>
      <c r="AO209" s="95"/>
      <c r="AP209" s="95"/>
      <c r="CK209" s="144"/>
    </row>
    <row r="210" spans="1:89" s="1" customFormat="1" ht="12.75">
      <c r="A210" s="95"/>
      <c r="B210" s="66"/>
      <c r="C210" s="9"/>
      <c r="D210" s="69"/>
      <c r="AO210" s="95"/>
      <c r="AP210" s="95"/>
      <c r="CK210" s="144"/>
    </row>
    <row r="211" spans="1:89" s="1" customFormat="1" ht="12.75">
      <c r="A211" s="95"/>
      <c r="B211" s="66"/>
      <c r="C211" s="9"/>
      <c r="D211" s="69"/>
      <c r="AO211" s="95"/>
      <c r="AP211" s="95"/>
      <c r="CK211" s="144"/>
    </row>
    <row r="212" spans="1:89" s="1" customFormat="1" ht="12.75">
      <c r="A212" s="95"/>
      <c r="B212" s="66"/>
      <c r="C212" s="9"/>
      <c r="D212" s="69"/>
      <c r="AO212" s="95"/>
      <c r="AP212" s="95"/>
      <c r="CK212" s="144"/>
    </row>
    <row r="213" spans="1:89" s="1" customFormat="1" ht="12.75">
      <c r="A213" s="95"/>
      <c r="B213" s="66"/>
      <c r="C213" s="9"/>
      <c r="D213" s="69"/>
      <c r="AO213" s="95"/>
      <c r="AP213" s="95"/>
      <c r="CK213" s="144"/>
    </row>
    <row r="214" spans="1:89" s="1" customFormat="1" ht="12.75">
      <c r="A214" s="95"/>
      <c r="B214" s="66"/>
      <c r="C214" s="9"/>
      <c r="D214" s="69"/>
      <c r="AO214" s="95"/>
      <c r="AP214" s="95"/>
      <c r="CK214" s="144"/>
    </row>
    <row r="215" spans="1:89" s="1" customFormat="1" ht="12.75">
      <c r="A215" s="95"/>
      <c r="B215" s="66"/>
      <c r="C215" s="9"/>
      <c r="D215" s="69"/>
      <c r="AO215" s="95"/>
      <c r="AP215" s="95"/>
      <c r="CK215" s="144"/>
    </row>
    <row r="216" spans="1:89" s="1" customFormat="1" ht="12.75">
      <c r="A216" s="95"/>
      <c r="B216" s="66"/>
      <c r="C216" s="9"/>
      <c r="D216" s="69"/>
      <c r="AO216" s="95"/>
      <c r="AP216" s="95"/>
      <c r="CK216" s="144"/>
    </row>
    <row r="217" spans="1:89" s="1" customFormat="1" ht="12.75">
      <c r="A217" s="95"/>
      <c r="B217" s="66"/>
      <c r="C217" s="9"/>
      <c r="D217" s="69"/>
      <c r="AO217" s="95"/>
      <c r="AP217" s="95"/>
      <c r="CK217" s="144"/>
    </row>
    <row r="218" spans="1:89" s="1" customFormat="1" ht="12.75">
      <c r="A218" s="95"/>
      <c r="B218" s="66"/>
      <c r="C218" s="9"/>
      <c r="D218" s="69"/>
      <c r="AO218" s="95"/>
      <c r="AP218" s="95"/>
      <c r="CK218" s="144"/>
    </row>
    <row r="219" spans="1:89" s="1" customFormat="1" ht="12.75">
      <c r="A219" s="95"/>
      <c r="B219" s="66"/>
      <c r="C219" s="9"/>
      <c r="D219" s="69"/>
      <c r="AO219" s="95"/>
      <c r="AP219" s="95"/>
      <c r="CK219" s="144"/>
    </row>
    <row r="220" spans="1:89" s="1" customFormat="1" ht="12.75">
      <c r="A220" s="95"/>
      <c r="B220" s="66"/>
      <c r="C220" s="9"/>
      <c r="D220" s="69"/>
      <c r="AO220" s="95"/>
      <c r="AP220" s="95"/>
      <c r="CK220" s="144"/>
    </row>
    <row r="221" spans="1:89" s="1" customFormat="1" ht="12.75">
      <c r="A221" s="95"/>
      <c r="B221" s="66"/>
      <c r="C221" s="9"/>
      <c r="D221" s="69"/>
      <c r="AO221" s="95"/>
      <c r="AP221" s="95"/>
      <c r="CK221" s="144"/>
    </row>
    <row r="222" spans="1:89" s="1" customFormat="1" ht="12.75">
      <c r="A222" s="95"/>
      <c r="B222" s="66"/>
      <c r="C222" s="9"/>
      <c r="D222" s="69"/>
      <c r="AO222" s="95"/>
      <c r="AP222" s="95"/>
      <c r="CK222" s="144"/>
    </row>
    <row r="223" spans="1:89" s="1" customFormat="1" ht="12.75">
      <c r="A223" s="95"/>
      <c r="B223" s="66"/>
      <c r="C223" s="9"/>
      <c r="D223" s="69"/>
      <c r="AO223" s="95"/>
      <c r="AP223" s="95"/>
      <c r="CK223" s="144"/>
    </row>
    <row r="224" spans="1:89" s="1" customFormat="1" ht="12.75">
      <c r="A224" s="95"/>
      <c r="B224" s="66"/>
      <c r="C224" s="9"/>
      <c r="D224" s="69"/>
      <c r="AO224" s="95"/>
      <c r="AP224" s="95"/>
      <c r="CK224" s="144"/>
    </row>
    <row r="225" spans="1:89" s="1" customFormat="1" ht="12.75">
      <c r="A225" s="95"/>
      <c r="B225" s="66"/>
      <c r="C225" s="9"/>
      <c r="D225" s="69"/>
      <c r="AO225" s="95"/>
      <c r="AP225" s="95"/>
      <c r="CK225" s="144"/>
    </row>
    <row r="226" spans="1:89" s="1" customFormat="1" ht="12.75">
      <c r="A226" s="95"/>
      <c r="B226" s="66"/>
      <c r="C226" s="9"/>
      <c r="D226" s="69"/>
      <c r="AO226" s="95"/>
      <c r="AP226" s="95"/>
      <c r="CK226" s="144"/>
    </row>
    <row r="227" spans="1:89" s="1" customFormat="1" ht="12.75">
      <c r="A227" s="95"/>
      <c r="B227" s="66"/>
      <c r="C227" s="9"/>
      <c r="D227" s="69"/>
      <c r="AO227" s="95"/>
      <c r="AP227" s="95"/>
      <c r="CK227" s="144"/>
    </row>
    <row r="228" spans="1:89" s="1" customFormat="1" ht="12.75">
      <c r="A228" s="95"/>
      <c r="B228" s="66"/>
      <c r="C228" s="9"/>
      <c r="D228" s="69"/>
      <c r="AO228" s="95"/>
      <c r="AP228" s="95"/>
      <c r="CK228" s="144"/>
    </row>
    <row r="229" spans="1:89" s="1" customFormat="1" ht="12.75">
      <c r="A229" s="95"/>
      <c r="B229" s="66"/>
      <c r="C229" s="9"/>
      <c r="D229" s="69"/>
      <c r="AO229" s="95"/>
      <c r="AP229" s="95"/>
      <c r="CK229" s="144"/>
    </row>
    <row r="230" spans="1:89" s="1" customFormat="1" ht="12.75">
      <c r="A230" s="95"/>
      <c r="B230" s="66"/>
      <c r="C230" s="9"/>
      <c r="D230" s="69"/>
      <c r="AO230" s="95"/>
      <c r="AP230" s="95"/>
      <c r="CK230" s="144"/>
    </row>
    <row r="231" spans="1:89" s="1" customFormat="1" ht="12.75">
      <c r="A231" s="95"/>
      <c r="B231" s="66"/>
      <c r="C231" s="9"/>
      <c r="D231" s="69"/>
      <c r="AO231" s="95"/>
      <c r="AP231" s="95"/>
      <c r="CK231" s="144"/>
    </row>
    <row r="232" spans="1:89" s="1" customFormat="1" ht="12.75">
      <c r="A232" s="95"/>
      <c r="B232" s="66"/>
      <c r="C232" s="9"/>
      <c r="D232" s="69"/>
      <c r="AO232" s="95"/>
      <c r="AP232" s="95"/>
      <c r="CK232" s="144"/>
    </row>
    <row r="233" spans="1:89" s="1" customFormat="1" ht="12.75">
      <c r="A233" s="95"/>
      <c r="B233" s="66"/>
      <c r="C233" s="9"/>
      <c r="D233" s="69"/>
      <c r="AO233" s="95"/>
      <c r="AP233" s="95"/>
      <c r="CK233" s="144"/>
    </row>
    <row r="234" spans="1:89" s="1" customFormat="1" ht="12.75">
      <c r="A234" s="95"/>
      <c r="B234" s="66"/>
      <c r="C234" s="9"/>
      <c r="D234" s="69"/>
      <c r="AO234" s="95"/>
      <c r="AP234" s="95"/>
      <c r="CK234" s="144"/>
    </row>
    <row r="235" spans="1:89" s="1" customFormat="1" ht="12.75">
      <c r="A235" s="95"/>
      <c r="B235" s="66"/>
      <c r="C235" s="9"/>
      <c r="D235" s="69"/>
      <c r="AO235" s="95"/>
      <c r="AP235" s="95"/>
      <c r="CK235" s="144"/>
    </row>
    <row r="236" spans="1:89" s="1" customFormat="1" ht="12.75">
      <c r="A236" s="95"/>
      <c r="B236" s="66"/>
      <c r="C236" s="9"/>
      <c r="D236" s="69"/>
      <c r="AO236" s="95"/>
      <c r="AP236" s="95"/>
      <c r="CK236" s="144"/>
    </row>
    <row r="237" spans="1:89" s="1" customFormat="1" ht="12.75">
      <c r="A237" s="95"/>
      <c r="B237" s="66"/>
      <c r="C237" s="9"/>
      <c r="D237" s="69"/>
      <c r="AO237" s="95"/>
      <c r="AP237" s="95"/>
      <c r="CK237" s="144"/>
    </row>
    <row r="238" spans="1:89" s="1" customFormat="1" ht="12.75">
      <c r="A238" s="95"/>
      <c r="B238" s="66"/>
      <c r="C238" s="9"/>
      <c r="D238" s="69"/>
      <c r="AO238" s="95"/>
      <c r="AP238" s="95"/>
      <c r="CK238" s="144"/>
    </row>
    <row r="239" spans="1:89" s="1" customFormat="1" ht="12.75">
      <c r="A239" s="95"/>
      <c r="B239" s="66"/>
      <c r="C239" s="9"/>
      <c r="D239" s="69"/>
      <c r="AO239" s="95"/>
      <c r="AP239" s="95"/>
      <c r="CK239" s="144"/>
    </row>
    <row r="240" spans="1:89" s="1" customFormat="1" ht="12.75">
      <c r="A240" s="95"/>
      <c r="B240" s="66"/>
      <c r="C240" s="9"/>
      <c r="D240" s="69"/>
      <c r="AO240" s="95"/>
      <c r="AP240" s="95"/>
      <c r="CK240" s="144"/>
    </row>
    <row r="241" spans="1:89" s="1" customFormat="1" ht="12.75">
      <c r="A241" s="95"/>
      <c r="B241" s="66"/>
      <c r="C241" s="9"/>
      <c r="D241" s="69"/>
      <c r="AO241" s="95"/>
      <c r="AP241" s="95"/>
      <c r="CK241" s="144"/>
    </row>
    <row r="242" spans="1:89" s="1" customFormat="1" ht="12.75">
      <c r="A242" s="95"/>
      <c r="B242" s="66"/>
      <c r="C242" s="9"/>
      <c r="D242" s="69"/>
      <c r="AO242" s="95"/>
      <c r="AP242" s="95"/>
      <c r="CK242" s="144"/>
    </row>
    <row r="243" spans="1:89" s="1" customFormat="1" ht="12.75">
      <c r="A243" s="95"/>
      <c r="B243" s="66"/>
      <c r="C243" s="9"/>
      <c r="D243" s="69"/>
      <c r="AO243" s="95"/>
      <c r="AP243" s="95"/>
      <c r="CK243" s="144"/>
    </row>
    <row r="244" spans="1:89" s="1" customFormat="1" ht="12.75">
      <c r="A244" s="95"/>
      <c r="B244" s="66"/>
      <c r="C244" s="9"/>
      <c r="D244" s="69"/>
      <c r="AO244" s="95"/>
      <c r="AP244" s="95"/>
      <c r="CK244" s="144"/>
    </row>
    <row r="245" spans="1:89" s="1" customFormat="1" ht="12.75">
      <c r="A245" s="95"/>
      <c r="B245" s="66"/>
      <c r="C245" s="9"/>
      <c r="D245" s="69"/>
      <c r="AO245" s="95"/>
      <c r="AP245" s="95"/>
      <c r="CK245" s="144"/>
    </row>
    <row r="246" spans="1:89" s="1" customFormat="1" ht="12.75">
      <c r="A246" s="95"/>
      <c r="B246" s="66"/>
      <c r="C246" s="9"/>
      <c r="D246" s="69"/>
      <c r="AO246" s="95"/>
      <c r="AP246" s="95"/>
      <c r="CK246" s="144"/>
    </row>
    <row r="247" spans="1:89" s="1" customFormat="1" ht="12.75">
      <c r="A247" s="95"/>
      <c r="B247" s="66"/>
      <c r="C247" s="9"/>
      <c r="D247" s="69"/>
      <c r="AO247" s="95"/>
      <c r="AP247" s="95"/>
      <c r="CK247" s="144"/>
    </row>
    <row r="248" spans="1:89" s="1" customFormat="1" ht="12.75">
      <c r="A248" s="95"/>
      <c r="B248" s="66"/>
      <c r="C248" s="9"/>
      <c r="D248" s="69"/>
      <c r="AO248" s="95"/>
      <c r="AP248" s="95"/>
      <c r="CK248" s="144"/>
    </row>
    <row r="249" spans="1:89" s="1" customFormat="1" ht="12.75">
      <c r="A249" s="95"/>
      <c r="B249" s="66"/>
      <c r="C249" s="9"/>
      <c r="D249" s="69"/>
      <c r="AO249" s="95"/>
      <c r="AP249" s="95"/>
      <c r="CK249" s="144"/>
    </row>
    <row r="250" spans="1:89" s="1" customFormat="1" ht="12.75">
      <c r="A250" s="95"/>
      <c r="B250" s="66"/>
      <c r="C250" s="9"/>
      <c r="D250" s="69"/>
      <c r="AO250" s="95"/>
      <c r="AP250" s="95"/>
      <c r="CK250" s="144"/>
    </row>
    <row r="251" spans="1:89" s="1" customFormat="1" ht="12.75">
      <c r="A251" s="95"/>
      <c r="B251" s="66"/>
      <c r="C251" s="9"/>
      <c r="D251" s="69"/>
      <c r="AO251" s="95"/>
      <c r="AP251" s="95"/>
      <c r="CK251" s="144"/>
    </row>
    <row r="252" spans="1:89" s="1" customFormat="1" ht="12.75">
      <c r="A252" s="95"/>
      <c r="B252" s="66"/>
      <c r="C252" s="9"/>
      <c r="D252" s="69"/>
      <c r="AO252" s="95"/>
      <c r="AP252" s="95"/>
      <c r="CK252" s="144"/>
    </row>
    <row r="253" spans="1:89" s="1" customFormat="1" ht="12.75">
      <c r="A253" s="95"/>
      <c r="B253" s="66"/>
      <c r="C253" s="9"/>
      <c r="D253" s="69"/>
      <c r="AO253" s="95"/>
      <c r="AP253" s="95"/>
      <c r="CK253" s="144"/>
    </row>
    <row r="254" spans="1:89" s="1" customFormat="1" ht="12.75">
      <c r="A254" s="95"/>
      <c r="B254" s="66"/>
      <c r="C254" s="9"/>
      <c r="D254" s="69"/>
      <c r="AO254" s="95"/>
      <c r="AP254" s="95"/>
      <c r="CK254" s="144"/>
    </row>
    <row r="255" spans="1:89" s="1" customFormat="1" ht="12.75">
      <c r="A255" s="95"/>
      <c r="B255" s="66"/>
      <c r="C255" s="9"/>
      <c r="D255" s="69"/>
      <c r="AO255" s="95"/>
      <c r="AP255" s="95"/>
      <c r="CK255" s="144"/>
    </row>
    <row r="256" spans="1:89" s="1" customFormat="1" ht="12.75">
      <c r="A256" s="95"/>
      <c r="B256" s="66"/>
      <c r="C256" s="9"/>
      <c r="D256" s="69"/>
      <c r="AO256" s="95"/>
      <c r="AP256" s="95"/>
      <c r="CK256" s="144"/>
    </row>
    <row r="257" spans="1:89" s="1" customFormat="1" ht="12.75">
      <c r="A257" s="95"/>
      <c r="B257" s="66"/>
      <c r="C257" s="9"/>
      <c r="D257" s="69"/>
      <c r="AO257" s="95"/>
      <c r="AP257" s="95"/>
      <c r="CK257" s="144"/>
    </row>
    <row r="258" spans="1:89" s="1" customFormat="1" ht="12.75">
      <c r="A258" s="95"/>
      <c r="B258" s="66"/>
      <c r="C258" s="9"/>
      <c r="D258" s="69"/>
      <c r="AO258" s="95"/>
      <c r="AP258" s="95"/>
      <c r="CK258" s="144"/>
    </row>
    <row r="259" spans="1:89" s="1" customFormat="1" ht="12.75">
      <c r="A259" s="95"/>
      <c r="B259" s="66"/>
      <c r="C259" s="9"/>
      <c r="D259" s="69"/>
      <c r="AO259" s="95"/>
      <c r="AP259" s="95"/>
      <c r="CK259" s="144"/>
    </row>
    <row r="260" spans="1:89" s="1" customFormat="1" ht="12.75">
      <c r="A260" s="95"/>
      <c r="B260" s="66"/>
      <c r="C260" s="9"/>
      <c r="D260" s="69"/>
      <c r="AO260" s="95"/>
      <c r="AP260" s="95"/>
      <c r="CK260" s="144"/>
    </row>
    <row r="261" spans="1:89" s="1" customFormat="1" ht="12.75">
      <c r="A261" s="95"/>
      <c r="B261" s="66"/>
      <c r="C261" s="9"/>
      <c r="D261" s="69"/>
      <c r="AO261" s="95"/>
      <c r="AP261" s="95"/>
      <c r="CK261" s="144"/>
    </row>
    <row r="262" spans="1:89" s="1" customFormat="1" ht="12.75">
      <c r="A262" s="95"/>
      <c r="B262" s="66"/>
      <c r="C262" s="9"/>
      <c r="D262" s="69"/>
      <c r="AO262" s="95"/>
      <c r="AP262" s="95"/>
      <c r="CK262" s="144"/>
    </row>
    <row r="263" spans="1:89" s="1" customFormat="1" ht="12.75">
      <c r="A263" s="95"/>
      <c r="B263" s="66"/>
      <c r="C263" s="9"/>
      <c r="D263" s="69"/>
      <c r="AO263" s="95"/>
      <c r="AP263" s="95"/>
      <c r="CK263" s="144"/>
    </row>
    <row r="264" spans="1:89" s="1" customFormat="1" ht="12.75">
      <c r="A264" s="95"/>
      <c r="B264" s="66"/>
      <c r="C264" s="9"/>
      <c r="D264" s="69"/>
      <c r="AO264" s="95"/>
      <c r="AP264" s="95"/>
      <c r="CK264" s="144"/>
    </row>
    <row r="265" spans="1:89" s="1" customFormat="1" ht="12.75">
      <c r="A265" s="95"/>
      <c r="B265" s="66"/>
      <c r="C265" s="9"/>
      <c r="D265" s="69"/>
      <c r="AO265" s="95"/>
      <c r="AP265" s="95"/>
      <c r="CK265" s="144"/>
    </row>
    <row r="266" spans="1:89" s="1" customFormat="1" ht="12.75">
      <c r="A266" s="95"/>
      <c r="B266" s="66"/>
      <c r="C266" s="9"/>
      <c r="D266" s="69"/>
      <c r="AO266" s="95"/>
      <c r="AP266" s="95"/>
      <c r="CK266" s="144"/>
    </row>
    <row r="267" spans="1:89" s="1" customFormat="1" ht="12.75">
      <c r="A267" s="95"/>
      <c r="B267" s="66"/>
      <c r="C267" s="9"/>
      <c r="D267" s="69"/>
      <c r="AO267" s="95"/>
      <c r="AP267" s="95"/>
      <c r="CK267" s="144"/>
    </row>
    <row r="268" spans="1:89" s="1" customFormat="1" ht="12.75">
      <c r="A268" s="95"/>
      <c r="B268" s="66"/>
      <c r="C268" s="9"/>
      <c r="D268" s="69"/>
      <c r="AO268" s="95"/>
      <c r="AP268" s="95"/>
      <c r="CK268" s="144"/>
    </row>
    <row r="269" spans="1:89" s="1" customFormat="1" ht="12.75">
      <c r="A269" s="95"/>
      <c r="B269" s="66"/>
      <c r="C269" s="9"/>
      <c r="D269" s="69"/>
      <c r="AO269" s="95"/>
      <c r="AP269" s="95"/>
      <c r="CK269" s="144"/>
    </row>
    <row r="270" spans="1:89" s="1" customFormat="1" ht="12.75">
      <c r="A270" s="95"/>
      <c r="B270" s="66"/>
      <c r="C270" s="9"/>
      <c r="D270" s="69"/>
      <c r="AO270" s="95"/>
      <c r="AP270" s="95"/>
      <c r="CK270" s="144"/>
    </row>
    <row r="271" spans="1:89" s="1" customFormat="1" ht="12.75">
      <c r="A271" s="95"/>
      <c r="B271" s="66"/>
      <c r="C271" s="9"/>
      <c r="D271" s="69"/>
      <c r="AO271" s="95"/>
      <c r="AP271" s="95"/>
      <c r="CK271" s="144"/>
    </row>
    <row r="272" spans="1:89" s="1" customFormat="1" ht="12.75">
      <c r="A272" s="95"/>
      <c r="B272" s="66"/>
      <c r="C272" s="9"/>
      <c r="D272" s="69"/>
      <c r="AO272" s="95"/>
      <c r="AP272" s="95"/>
      <c r="CK272" s="144"/>
    </row>
    <row r="273" spans="1:89" s="1" customFormat="1" ht="12.75">
      <c r="A273" s="95"/>
      <c r="B273" s="66"/>
      <c r="C273" s="9"/>
      <c r="D273" s="69"/>
      <c r="AO273" s="95"/>
      <c r="AP273" s="95"/>
      <c r="CK273" s="144"/>
    </row>
    <row r="274" spans="1:89" s="1" customFormat="1" ht="12.75">
      <c r="A274" s="95"/>
      <c r="B274" s="66"/>
      <c r="C274" s="9"/>
      <c r="D274" s="69"/>
      <c r="AO274" s="95"/>
      <c r="AP274" s="95"/>
      <c r="CK274" s="144"/>
    </row>
    <row r="275" spans="1:89" s="1" customFormat="1" ht="12.75">
      <c r="A275" s="95"/>
      <c r="B275" s="66"/>
      <c r="C275" s="9"/>
      <c r="D275" s="69"/>
      <c r="AO275" s="95"/>
      <c r="AP275" s="95"/>
      <c r="CK275" s="144"/>
    </row>
    <row r="276" spans="1:89" s="1" customFormat="1" ht="12.75">
      <c r="A276" s="95"/>
      <c r="B276" s="66"/>
      <c r="C276" s="9"/>
      <c r="D276" s="69"/>
      <c r="AO276" s="95"/>
      <c r="AP276" s="95"/>
      <c r="CK276" s="144"/>
    </row>
    <row r="277" spans="1:89" s="1" customFormat="1" ht="12.75">
      <c r="A277" s="95"/>
      <c r="B277" s="66"/>
      <c r="C277" s="9"/>
      <c r="D277" s="69"/>
      <c r="AO277" s="95"/>
      <c r="AP277" s="95"/>
      <c r="CK277" s="144"/>
    </row>
    <row r="278" spans="1:89" s="1" customFormat="1" ht="12.75">
      <c r="A278" s="95"/>
      <c r="B278" s="66"/>
      <c r="C278" s="9"/>
      <c r="D278" s="69"/>
      <c r="AO278" s="95"/>
      <c r="AP278" s="95"/>
      <c r="CK278" s="144"/>
    </row>
    <row r="279" spans="1:89" s="1" customFormat="1" ht="12.75">
      <c r="A279" s="95"/>
      <c r="B279" s="66"/>
      <c r="C279" s="9"/>
      <c r="D279" s="69"/>
      <c r="AO279" s="95"/>
      <c r="AP279" s="95"/>
      <c r="CK279" s="144"/>
    </row>
    <row r="280" spans="1:89" s="1" customFormat="1" ht="12.75">
      <c r="A280" s="95"/>
      <c r="B280" s="66"/>
      <c r="C280" s="9"/>
      <c r="D280" s="69"/>
      <c r="AO280" s="95"/>
      <c r="AP280" s="95"/>
      <c r="CK280" s="144"/>
    </row>
    <row r="281" spans="1:89" s="1" customFormat="1" ht="12.75">
      <c r="A281" s="95"/>
      <c r="B281" s="66"/>
      <c r="C281" s="9"/>
      <c r="D281" s="69"/>
      <c r="AO281" s="95"/>
      <c r="AP281" s="95"/>
      <c r="CK281" s="144"/>
    </row>
    <row r="282" spans="1:89" s="1" customFormat="1" ht="12.75">
      <c r="A282" s="95"/>
      <c r="B282" s="66"/>
      <c r="C282" s="9"/>
      <c r="D282" s="69"/>
      <c r="AO282" s="95"/>
      <c r="AP282" s="95"/>
      <c r="CK282" s="144"/>
    </row>
    <row r="283" spans="1:89" s="1" customFormat="1" ht="12.75">
      <c r="A283" s="95"/>
      <c r="B283" s="66"/>
      <c r="C283" s="9"/>
      <c r="D283" s="69"/>
      <c r="AO283" s="95"/>
      <c r="AP283" s="95"/>
      <c r="CK283" s="144"/>
    </row>
    <row r="284" spans="1:89" s="1" customFormat="1" ht="12.75">
      <c r="A284" s="95"/>
      <c r="B284" s="66"/>
      <c r="C284" s="9"/>
      <c r="D284" s="69"/>
      <c r="AO284" s="95"/>
      <c r="AP284" s="95"/>
      <c r="CK284" s="144"/>
    </row>
    <row r="285" spans="1:89" s="1" customFormat="1" ht="12.75">
      <c r="A285" s="95"/>
      <c r="B285" s="66"/>
      <c r="C285" s="9"/>
      <c r="D285" s="69"/>
      <c r="AO285" s="95"/>
      <c r="AP285" s="95"/>
      <c r="CK285" s="144"/>
    </row>
    <row r="286" spans="1:89" s="1" customFormat="1" ht="12.75">
      <c r="A286" s="95"/>
      <c r="B286" s="66"/>
      <c r="C286" s="9"/>
      <c r="D286" s="69"/>
      <c r="AO286" s="95"/>
      <c r="AP286" s="95"/>
      <c r="CK286" s="144"/>
    </row>
    <row r="287" spans="1:89" s="1" customFormat="1" ht="12.75">
      <c r="A287" s="95"/>
      <c r="B287" s="66"/>
      <c r="C287" s="9"/>
      <c r="D287" s="69"/>
      <c r="AO287" s="95"/>
      <c r="AP287" s="95"/>
      <c r="CK287" s="144"/>
    </row>
    <row r="288" spans="1:89" s="1" customFormat="1" ht="12.75">
      <c r="A288" s="95"/>
      <c r="B288" s="66"/>
      <c r="C288" s="9"/>
      <c r="D288" s="69"/>
      <c r="AO288" s="95"/>
      <c r="AP288" s="95"/>
      <c r="CK288" s="144"/>
    </row>
    <row r="289" spans="1:89" s="1" customFormat="1" ht="12.75">
      <c r="A289" s="95"/>
      <c r="B289" s="66"/>
      <c r="C289" s="9"/>
      <c r="D289" s="69"/>
      <c r="AO289" s="95"/>
      <c r="AP289" s="95"/>
      <c r="CK289" s="144"/>
    </row>
    <row r="290" spans="1:89" s="1" customFormat="1" ht="12.75">
      <c r="A290" s="95"/>
      <c r="B290" s="66"/>
      <c r="C290" s="9"/>
      <c r="D290" s="69"/>
      <c r="AO290" s="95"/>
      <c r="AP290" s="95"/>
      <c r="CK290" s="144"/>
    </row>
    <row r="291" spans="1:89" s="1" customFormat="1" ht="12.75">
      <c r="A291" s="95"/>
      <c r="B291" s="66"/>
      <c r="C291" s="9"/>
      <c r="D291" s="69"/>
      <c r="AO291" s="95"/>
      <c r="AP291" s="95"/>
      <c r="CK291" s="144"/>
    </row>
    <row r="292" spans="1:89" s="1" customFormat="1" ht="12.75">
      <c r="A292" s="95"/>
      <c r="B292" s="66"/>
      <c r="C292" s="9"/>
      <c r="D292" s="69"/>
      <c r="AO292" s="95"/>
      <c r="AP292" s="95"/>
      <c r="CK292" s="144"/>
    </row>
    <row r="293" spans="1:89" s="1" customFormat="1" ht="12.75">
      <c r="A293" s="95"/>
      <c r="B293" s="66"/>
      <c r="C293" s="9"/>
      <c r="D293" s="69"/>
      <c r="AO293" s="95"/>
      <c r="AP293" s="95"/>
      <c r="CK293" s="144"/>
    </row>
    <row r="294" spans="1:89" s="1" customFormat="1" ht="12.75">
      <c r="A294" s="95"/>
      <c r="B294" s="66"/>
      <c r="C294" s="9"/>
      <c r="D294" s="69"/>
      <c r="AO294" s="95"/>
      <c r="AP294" s="95"/>
      <c r="CK294" s="144"/>
    </row>
    <row r="295" spans="1:89" s="1" customFormat="1" ht="12.75">
      <c r="A295" s="95"/>
      <c r="B295" s="66"/>
      <c r="C295" s="9"/>
      <c r="D295" s="69"/>
      <c r="AO295" s="95"/>
      <c r="AP295" s="95"/>
      <c r="CK295" s="144"/>
    </row>
    <row r="296" spans="1:89" s="1" customFormat="1" ht="12.75">
      <c r="A296" s="95"/>
      <c r="B296" s="66"/>
      <c r="C296" s="9"/>
      <c r="D296" s="69"/>
      <c r="AO296" s="95"/>
      <c r="AP296" s="95"/>
      <c r="CK296" s="144"/>
    </row>
  </sheetData>
  <sheetProtection/>
  <mergeCells count="26">
    <mergeCell ref="BV6:BZ6"/>
    <mergeCell ref="CF6:CJ6"/>
    <mergeCell ref="BJ6:BN6"/>
    <mergeCell ref="BP6:BT6"/>
    <mergeCell ref="AX5:BC5"/>
    <mergeCell ref="BD5:BI5"/>
    <mergeCell ref="BV5:CA5"/>
    <mergeCell ref="CF5:CJ5"/>
    <mergeCell ref="BJ5:BO5"/>
    <mergeCell ref="BP5:BU5"/>
    <mergeCell ref="AX6:BB6"/>
    <mergeCell ref="BD6:BH6"/>
    <mergeCell ref="E6:I6"/>
    <mergeCell ref="K6:N6"/>
    <mergeCell ref="Q6:T6"/>
    <mergeCell ref="AR6:AV6"/>
    <mergeCell ref="E4:AQ4"/>
    <mergeCell ref="AR4:CC4"/>
    <mergeCell ref="CD4:CJ4"/>
    <mergeCell ref="B1:CD2"/>
    <mergeCell ref="CK4:CK7"/>
    <mergeCell ref="D5:D7"/>
    <mergeCell ref="E5:J5"/>
    <mergeCell ref="K5:P5"/>
    <mergeCell ref="Q5:V5"/>
    <mergeCell ref="AR5:AW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5"/>
  <sheetViews>
    <sheetView zoomScalePageLayoutView="0" workbookViewId="0" topLeftCell="A7">
      <selection activeCell="AP24" sqref="AP24"/>
    </sheetView>
  </sheetViews>
  <sheetFormatPr defaultColWidth="11.421875" defaultRowHeight="12.75"/>
  <cols>
    <col min="1" max="1" width="4.140625" style="168" customWidth="1"/>
    <col min="2" max="2" width="62.57421875" style="67" bestFit="1" customWidth="1"/>
    <col min="3" max="3" width="46.140625" style="225" customWidth="1"/>
    <col min="4" max="4" width="6.00390625" style="70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10.140625" style="0" hidden="1" customWidth="1"/>
    <col min="41" max="41" width="8.28125" style="0" customWidth="1"/>
    <col min="42" max="42" width="10.8515625" style="0" customWidth="1"/>
    <col min="43" max="43" width="5.421875" style="0" customWidth="1"/>
    <col min="44" max="44" width="4.421875" style="0" customWidth="1"/>
    <col min="45" max="45" width="5.28125" style="0" customWidth="1"/>
    <col min="46" max="46" width="3.8515625" style="0" customWidth="1"/>
    <col min="47" max="47" width="4.57421875" style="0" customWidth="1"/>
    <col min="48" max="48" width="11.7109375" style="0" customWidth="1"/>
  </cols>
  <sheetData>
    <row r="1" spans="2:47" ht="54" customHeight="1">
      <c r="B1" s="651" t="str">
        <f>'classement '!$C$1</f>
        <v>CHALLENGE INTERDEPARTEMENTAL DE PÊCHE AUX CARNASSIERS
RIEUX VOLVESTRE - 29 - 30 SEPTEMBRE 2012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84"/>
      <c r="AQ1" s="84"/>
      <c r="AR1" s="84"/>
      <c r="AS1" s="84"/>
      <c r="AT1" s="84"/>
      <c r="AU1" s="84"/>
    </row>
    <row r="2" spans="2:41" ht="30.75" customHeight="1"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</row>
    <row r="3" ht="4.5" customHeight="1" thickBot="1">
      <c r="C3" s="221"/>
    </row>
    <row r="4" spans="1:48" s="190" customFormat="1" ht="22.5" customHeight="1" thickBot="1" thickTop="1">
      <c r="A4" s="186"/>
      <c r="B4" s="187"/>
      <c r="C4" s="222"/>
      <c r="D4" s="189"/>
      <c r="E4" s="644" t="s">
        <v>0</v>
      </c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8" t="s">
        <v>44</v>
      </c>
      <c r="AP4" s="649"/>
      <c r="AQ4" s="649"/>
      <c r="AR4" s="649"/>
      <c r="AS4" s="649"/>
      <c r="AT4" s="649"/>
      <c r="AU4" s="650"/>
      <c r="AV4" s="653" t="s">
        <v>45</v>
      </c>
    </row>
    <row r="5" spans="1:48" s="1" customFormat="1" ht="21.75" customHeight="1" thickBot="1">
      <c r="A5" s="169"/>
      <c r="B5" s="78"/>
      <c r="C5" s="223"/>
      <c r="D5" s="656"/>
      <c r="E5" s="659" t="s">
        <v>3</v>
      </c>
      <c r="F5" s="659"/>
      <c r="G5" s="659"/>
      <c r="H5" s="659"/>
      <c r="I5" s="659"/>
      <c r="J5" s="660"/>
      <c r="K5" s="661" t="s">
        <v>4</v>
      </c>
      <c r="L5" s="659"/>
      <c r="M5" s="659"/>
      <c r="N5" s="659"/>
      <c r="O5" s="659"/>
      <c r="P5" s="660"/>
      <c r="Q5" s="659" t="s">
        <v>5</v>
      </c>
      <c r="R5" s="659"/>
      <c r="S5" s="659"/>
      <c r="T5" s="659"/>
      <c r="U5" s="659"/>
      <c r="V5" s="659"/>
      <c r="W5" s="134"/>
      <c r="X5" s="130" t="s">
        <v>6</v>
      </c>
      <c r="Y5" s="80"/>
      <c r="Z5" s="80"/>
      <c r="AA5" s="80"/>
      <c r="AB5" s="135"/>
      <c r="AC5" s="134"/>
      <c r="AD5" s="130" t="s">
        <v>48</v>
      </c>
      <c r="AE5" s="80"/>
      <c r="AF5" s="80"/>
      <c r="AG5" s="80"/>
      <c r="AH5" s="135"/>
      <c r="AI5" s="134"/>
      <c r="AJ5" s="130" t="s">
        <v>49</v>
      </c>
      <c r="AK5" s="80"/>
      <c r="AL5" s="80"/>
      <c r="AM5" s="80"/>
      <c r="AN5" s="135"/>
      <c r="AO5" s="251" t="s">
        <v>7</v>
      </c>
      <c r="AP5" s="255" t="s">
        <v>7</v>
      </c>
      <c r="AQ5" s="609" t="s">
        <v>8</v>
      </c>
      <c r="AR5" s="609"/>
      <c r="AS5" s="609"/>
      <c r="AT5" s="609"/>
      <c r="AU5" s="672"/>
      <c r="AV5" s="654"/>
    </row>
    <row r="6" spans="1:48" s="1" customFormat="1" ht="12.75">
      <c r="A6" s="170" t="s">
        <v>10</v>
      </c>
      <c r="B6" s="68" t="s">
        <v>11</v>
      </c>
      <c r="C6" s="224" t="s">
        <v>12</v>
      </c>
      <c r="D6" s="657"/>
      <c r="E6" s="665" t="s">
        <v>13</v>
      </c>
      <c r="F6" s="665"/>
      <c r="G6" s="665"/>
      <c r="H6" s="665"/>
      <c r="I6" s="666"/>
      <c r="J6" s="142" t="s">
        <v>14</v>
      </c>
      <c r="K6" s="667" t="s">
        <v>13</v>
      </c>
      <c r="L6" s="665"/>
      <c r="M6" s="665"/>
      <c r="N6" s="666"/>
      <c r="O6" s="117"/>
      <c r="P6" s="143" t="s">
        <v>14</v>
      </c>
      <c r="Q6" s="666" t="s">
        <v>13</v>
      </c>
      <c r="R6" s="668"/>
      <c r="S6" s="668"/>
      <c r="T6" s="668"/>
      <c r="U6" s="116"/>
      <c r="V6" s="131" t="s">
        <v>14</v>
      </c>
      <c r="W6" s="136" t="s">
        <v>13</v>
      </c>
      <c r="X6" s="5"/>
      <c r="Y6" s="5"/>
      <c r="Z6" s="5"/>
      <c r="AA6" s="5"/>
      <c r="AB6" s="120" t="s">
        <v>14</v>
      </c>
      <c r="AC6" s="136" t="s">
        <v>13</v>
      </c>
      <c r="AD6" s="5"/>
      <c r="AE6" s="5"/>
      <c r="AF6" s="5"/>
      <c r="AG6" s="5"/>
      <c r="AH6" s="120" t="s">
        <v>14</v>
      </c>
      <c r="AI6" s="136" t="s">
        <v>13</v>
      </c>
      <c r="AJ6" s="5"/>
      <c r="AK6" s="5"/>
      <c r="AL6" s="5"/>
      <c r="AM6" s="5"/>
      <c r="AN6" s="120" t="s">
        <v>14</v>
      </c>
      <c r="AO6" s="252" t="s">
        <v>15</v>
      </c>
      <c r="AP6" s="256" t="s">
        <v>14</v>
      </c>
      <c r="AQ6" s="670" t="s">
        <v>16</v>
      </c>
      <c r="AR6" s="670"/>
      <c r="AS6" s="670"/>
      <c r="AT6" s="670"/>
      <c r="AU6" s="671"/>
      <c r="AV6" s="654"/>
    </row>
    <row r="7" spans="1:48" s="1" customFormat="1" ht="12" customHeight="1" thickBot="1">
      <c r="A7" s="170"/>
      <c r="B7" s="68"/>
      <c r="C7" s="22"/>
      <c r="D7" s="658"/>
      <c r="E7" s="100" t="s">
        <v>17</v>
      </c>
      <c r="F7" s="100" t="s">
        <v>18</v>
      </c>
      <c r="G7" s="100" t="s">
        <v>42</v>
      </c>
      <c r="H7" s="100" t="s">
        <v>46</v>
      </c>
      <c r="I7" s="100" t="s">
        <v>43</v>
      </c>
      <c r="J7" s="138"/>
      <c r="K7" s="137" t="s">
        <v>17</v>
      </c>
      <c r="L7" s="100" t="s">
        <v>18</v>
      </c>
      <c r="M7" s="100" t="s">
        <v>42</v>
      </c>
      <c r="N7" s="100" t="s">
        <v>46</v>
      </c>
      <c r="O7" s="100" t="s">
        <v>43</v>
      </c>
      <c r="P7" s="138"/>
      <c r="Q7" s="100" t="s">
        <v>17</v>
      </c>
      <c r="R7" s="100" t="s">
        <v>18</v>
      </c>
      <c r="S7" s="100" t="s">
        <v>42</v>
      </c>
      <c r="T7" s="100" t="s">
        <v>46</v>
      </c>
      <c r="U7" s="100" t="s">
        <v>43</v>
      </c>
      <c r="V7" s="132"/>
      <c r="W7" s="137" t="s">
        <v>17</v>
      </c>
      <c r="X7" s="100" t="s">
        <v>18</v>
      </c>
      <c r="Y7" s="100" t="s">
        <v>42</v>
      </c>
      <c r="Z7" s="100" t="s">
        <v>46</v>
      </c>
      <c r="AA7" s="100" t="s">
        <v>43</v>
      </c>
      <c r="AB7" s="138"/>
      <c r="AC7" s="137" t="s">
        <v>17</v>
      </c>
      <c r="AD7" s="100" t="s">
        <v>18</v>
      </c>
      <c r="AE7" s="100" t="s">
        <v>42</v>
      </c>
      <c r="AF7" s="100" t="s">
        <v>46</v>
      </c>
      <c r="AG7" s="100" t="s">
        <v>43</v>
      </c>
      <c r="AH7" s="138"/>
      <c r="AI7" s="137" t="s">
        <v>17</v>
      </c>
      <c r="AJ7" s="100" t="s">
        <v>18</v>
      </c>
      <c r="AK7" s="100" t="s">
        <v>42</v>
      </c>
      <c r="AL7" s="100" t="s">
        <v>46</v>
      </c>
      <c r="AM7" s="100" t="s">
        <v>43</v>
      </c>
      <c r="AN7" s="138"/>
      <c r="AO7" s="253" t="s">
        <v>22</v>
      </c>
      <c r="AP7" s="257" t="s">
        <v>22</v>
      </c>
      <c r="AQ7" s="8" t="s">
        <v>17</v>
      </c>
      <c r="AR7" s="107" t="s">
        <v>18</v>
      </c>
      <c r="AS7" s="115" t="s">
        <v>42</v>
      </c>
      <c r="AT7" s="118" t="s">
        <v>46</v>
      </c>
      <c r="AU7" s="165" t="s">
        <v>47</v>
      </c>
      <c r="AV7" s="654"/>
    </row>
    <row r="8" spans="1:48" s="276" customFormat="1" ht="19.5" customHeight="1">
      <c r="A8" s="261">
        <f>'classement '!A8</f>
        <v>15</v>
      </c>
      <c r="B8" s="262" t="str">
        <f>'classement '!B8</f>
        <v>MANUCENTRE CANTAL SHOP</v>
      </c>
      <c r="C8" s="263" t="str">
        <f>'classement '!C8</f>
        <v>ARRESTIER Damien -  DELSOUC Tony</v>
      </c>
      <c r="D8" s="263" t="str">
        <f>'classement '!D8</f>
        <v>15/15</v>
      </c>
      <c r="E8" s="264">
        <v>1</v>
      </c>
      <c r="F8" s="265">
        <v>100</v>
      </c>
      <c r="G8" s="265">
        <v>300</v>
      </c>
      <c r="H8" s="265">
        <v>1</v>
      </c>
      <c r="I8" s="265">
        <v>100</v>
      </c>
      <c r="J8" s="266">
        <v>300</v>
      </c>
      <c r="K8" s="267">
        <v>1</v>
      </c>
      <c r="L8" s="265">
        <v>100</v>
      </c>
      <c r="M8" s="265">
        <v>200</v>
      </c>
      <c r="N8" s="268">
        <v>1</v>
      </c>
      <c r="O8" s="268">
        <v>100</v>
      </c>
      <c r="P8" s="266">
        <v>100</v>
      </c>
      <c r="Q8" s="264">
        <v>1</v>
      </c>
      <c r="R8" s="265">
        <v>100</v>
      </c>
      <c r="S8" s="265">
        <v>200</v>
      </c>
      <c r="T8" s="265">
        <v>5</v>
      </c>
      <c r="U8" s="265">
        <v>1100</v>
      </c>
      <c r="V8" s="269"/>
      <c r="W8" s="267">
        <v>1</v>
      </c>
      <c r="X8" s="265">
        <v>100</v>
      </c>
      <c r="Y8" s="265">
        <v>300</v>
      </c>
      <c r="Z8" s="265">
        <v>1</v>
      </c>
      <c r="AA8" s="265">
        <v>100</v>
      </c>
      <c r="AB8" s="266">
        <v>300</v>
      </c>
      <c r="AC8" s="267">
        <v>1</v>
      </c>
      <c r="AD8" s="265">
        <v>100</v>
      </c>
      <c r="AE8" s="265">
        <v>200</v>
      </c>
      <c r="AF8" s="265">
        <v>1</v>
      </c>
      <c r="AG8" s="265">
        <v>100</v>
      </c>
      <c r="AH8" s="266">
        <v>100</v>
      </c>
      <c r="AI8" s="267">
        <v>1</v>
      </c>
      <c r="AJ8" s="265">
        <v>100</v>
      </c>
      <c r="AK8" s="265">
        <v>200</v>
      </c>
      <c r="AL8" s="265">
        <v>5</v>
      </c>
      <c r="AM8" s="265">
        <v>1100</v>
      </c>
      <c r="AN8" s="269">
        <v>10</v>
      </c>
      <c r="AO8" s="270">
        <f>'classement '!AR8</f>
        <v>10</v>
      </c>
      <c r="AP8" s="271">
        <f>'classement '!AS8</f>
        <v>1683.5</v>
      </c>
      <c r="AQ8" s="272">
        <f>'classement '!AT8</f>
        <v>9</v>
      </c>
      <c r="AR8" s="273">
        <f>'classement '!AU8</f>
        <v>1</v>
      </c>
      <c r="AS8" s="273">
        <f>'classement '!AV8</f>
        <v>0</v>
      </c>
      <c r="AT8" s="273">
        <f>'classement '!AW8</f>
        <v>0</v>
      </c>
      <c r="AU8" s="274">
        <f>'classement '!AX8</f>
        <v>0</v>
      </c>
      <c r="AV8" s="319">
        <v>1</v>
      </c>
    </row>
    <row r="9" spans="1:48" s="287" customFormat="1" ht="19.5" customHeight="1">
      <c r="A9" s="288">
        <f>'classement '!A9</f>
        <v>75</v>
      </c>
      <c r="B9" s="277" t="str">
        <f>'classement '!B9</f>
        <v>CLUB GUITALENS - L'ALBAREDE - ILLEX</v>
      </c>
      <c r="C9" s="278" t="str">
        <f>'classement '!C9</f>
        <v>CASTET Gaspard - DESTRUEL Marc</v>
      </c>
      <c r="D9" s="263" t="str">
        <f>'classement '!D9</f>
        <v>81/81</v>
      </c>
      <c r="E9" s="209"/>
      <c r="F9" s="280"/>
      <c r="G9" s="280">
        <v>0</v>
      </c>
      <c r="H9" s="280"/>
      <c r="I9" s="280"/>
      <c r="J9" s="281">
        <v>0</v>
      </c>
      <c r="K9" s="282"/>
      <c r="L9" s="280"/>
      <c r="M9" s="280">
        <v>0</v>
      </c>
      <c r="N9" s="289"/>
      <c r="O9" s="290"/>
      <c r="P9" s="281">
        <v>0</v>
      </c>
      <c r="Q9" s="209"/>
      <c r="R9" s="280"/>
      <c r="S9" s="280">
        <v>0</v>
      </c>
      <c r="T9" s="280">
        <v>0</v>
      </c>
      <c r="U9" s="280">
        <v>0</v>
      </c>
      <c r="V9" s="285"/>
      <c r="W9" s="282"/>
      <c r="X9" s="280"/>
      <c r="Y9" s="280">
        <v>0</v>
      </c>
      <c r="Z9" s="280"/>
      <c r="AA9" s="280"/>
      <c r="AB9" s="281">
        <v>0</v>
      </c>
      <c r="AC9" s="282"/>
      <c r="AD9" s="280"/>
      <c r="AE9" s="280">
        <v>0</v>
      </c>
      <c r="AF9" s="280"/>
      <c r="AG9" s="280"/>
      <c r="AH9" s="281">
        <v>0</v>
      </c>
      <c r="AI9" s="282"/>
      <c r="AJ9" s="280"/>
      <c r="AK9" s="280">
        <v>0</v>
      </c>
      <c r="AL9" s="280">
        <v>0</v>
      </c>
      <c r="AM9" s="280">
        <v>0</v>
      </c>
      <c r="AN9" s="285">
        <v>0</v>
      </c>
      <c r="AO9" s="291">
        <f>'classement '!AR9</f>
        <v>9</v>
      </c>
      <c r="AP9" s="292">
        <f>'classement '!AS9</f>
        <v>1555.5</v>
      </c>
      <c r="AQ9" s="293">
        <f>'classement '!AT9</f>
        <v>9</v>
      </c>
      <c r="AR9" s="294">
        <f>'classement '!AU9</f>
        <v>0</v>
      </c>
      <c r="AS9" s="294">
        <f>'classement '!AV9</f>
        <v>0</v>
      </c>
      <c r="AT9" s="294">
        <f>'classement '!AW9</f>
        <v>0</v>
      </c>
      <c r="AU9" s="295">
        <f>'classement '!AX9</f>
        <v>0</v>
      </c>
      <c r="AV9" s="296">
        <v>2</v>
      </c>
    </row>
    <row r="10" spans="1:48" s="276" customFormat="1" ht="30.75" customHeight="1">
      <c r="A10" s="261">
        <f>'classement '!A10</f>
        <v>28</v>
      </c>
      <c r="B10" s="262" t="str">
        <f>'classement '!B10</f>
        <v>BASS BOAT EUROPE - OLD FOX - DAIWA - LOWRANCE</v>
      </c>
      <c r="C10" s="263" t="str">
        <f>'classement '!C10</f>
        <v>MARRAGOU Alain - DELEBARRE Nicolas</v>
      </c>
      <c r="D10" s="263" t="str">
        <f>'classement '!D10</f>
        <v>12/48</v>
      </c>
      <c r="E10" s="264"/>
      <c r="F10" s="265"/>
      <c r="G10" s="265">
        <v>0</v>
      </c>
      <c r="H10" s="265"/>
      <c r="I10" s="265"/>
      <c r="J10" s="266">
        <v>0</v>
      </c>
      <c r="K10" s="267"/>
      <c r="L10" s="265"/>
      <c r="M10" s="265">
        <v>0</v>
      </c>
      <c r="N10" s="286"/>
      <c r="O10" s="268"/>
      <c r="P10" s="266">
        <v>0</v>
      </c>
      <c r="Q10" s="264"/>
      <c r="R10" s="265"/>
      <c r="S10" s="265">
        <v>0</v>
      </c>
      <c r="T10" s="265">
        <v>0</v>
      </c>
      <c r="U10" s="265">
        <v>0</v>
      </c>
      <c r="V10" s="269"/>
      <c r="W10" s="267"/>
      <c r="X10" s="265"/>
      <c r="Y10" s="265">
        <v>0</v>
      </c>
      <c r="Z10" s="265"/>
      <c r="AA10" s="265"/>
      <c r="AB10" s="266">
        <v>0</v>
      </c>
      <c r="AC10" s="267"/>
      <c r="AD10" s="265"/>
      <c r="AE10" s="265">
        <v>0</v>
      </c>
      <c r="AF10" s="265"/>
      <c r="AG10" s="265"/>
      <c r="AH10" s="266">
        <v>0</v>
      </c>
      <c r="AI10" s="267"/>
      <c r="AJ10" s="265"/>
      <c r="AK10" s="265">
        <v>0</v>
      </c>
      <c r="AL10" s="265">
        <v>0</v>
      </c>
      <c r="AM10" s="265">
        <v>0</v>
      </c>
      <c r="AN10" s="269">
        <v>0</v>
      </c>
      <c r="AO10" s="270">
        <f>'classement '!AR10</f>
        <v>12</v>
      </c>
      <c r="AP10" s="271">
        <f>'classement '!AS10</f>
        <v>1550.5</v>
      </c>
      <c r="AQ10" s="272">
        <f>'classement '!AT10</f>
        <v>6</v>
      </c>
      <c r="AR10" s="273">
        <f>'classement '!AU10</f>
        <v>5</v>
      </c>
      <c r="AS10" s="273">
        <f>'classement '!AV10</f>
        <v>0</v>
      </c>
      <c r="AT10" s="273">
        <f>'classement '!AW10</f>
        <v>0</v>
      </c>
      <c r="AU10" s="274">
        <f>'classement '!AX10</f>
        <v>1</v>
      </c>
      <c r="AV10" s="296">
        <v>3</v>
      </c>
    </row>
    <row r="11" spans="1:48" s="287" customFormat="1" ht="26.25" customHeight="1">
      <c r="A11" s="288">
        <f>'classement '!A11</f>
        <v>64</v>
      </c>
      <c r="B11" s="277" t="str">
        <f>'classement '!B11</f>
        <v>VERTICAL FEELING - LOWRANCE - CHAMPIMONTAGNE</v>
      </c>
      <c r="C11" s="278" t="str">
        <f>'classement '!C11</f>
        <v>CHENEAU Philippe - MAUCCI Eric</v>
      </c>
      <c r="D11" s="263" t="str">
        <f>'classement '!D11</f>
        <v>63/12</v>
      </c>
      <c r="E11" s="209"/>
      <c r="F11" s="280"/>
      <c r="G11" s="280">
        <v>0</v>
      </c>
      <c r="H11" s="280"/>
      <c r="I11" s="280"/>
      <c r="J11" s="281">
        <v>0</v>
      </c>
      <c r="K11" s="282"/>
      <c r="L11" s="280"/>
      <c r="M11" s="280">
        <v>0</v>
      </c>
      <c r="N11" s="289"/>
      <c r="O11" s="290"/>
      <c r="P11" s="281">
        <v>0</v>
      </c>
      <c r="Q11" s="209"/>
      <c r="R11" s="280"/>
      <c r="S11" s="280">
        <v>0</v>
      </c>
      <c r="T11" s="280">
        <v>0</v>
      </c>
      <c r="U11" s="280">
        <v>0</v>
      </c>
      <c r="V11" s="285"/>
      <c r="W11" s="282"/>
      <c r="X11" s="280"/>
      <c r="Y11" s="280">
        <v>0</v>
      </c>
      <c r="Z11" s="280"/>
      <c r="AA11" s="280"/>
      <c r="AB11" s="281">
        <v>0</v>
      </c>
      <c r="AC11" s="282"/>
      <c r="AD11" s="280"/>
      <c r="AE11" s="280">
        <v>0</v>
      </c>
      <c r="AF11" s="280"/>
      <c r="AG11" s="280"/>
      <c r="AH11" s="281">
        <v>0</v>
      </c>
      <c r="AI11" s="282"/>
      <c r="AJ11" s="280"/>
      <c r="AK11" s="280">
        <v>0</v>
      </c>
      <c r="AL11" s="280">
        <v>0</v>
      </c>
      <c r="AM11" s="280">
        <v>0</v>
      </c>
      <c r="AN11" s="285">
        <v>0</v>
      </c>
      <c r="AO11" s="291">
        <f>'classement '!AR11</f>
        <v>6</v>
      </c>
      <c r="AP11" s="292">
        <f>'classement '!AS11</f>
        <v>1140</v>
      </c>
      <c r="AQ11" s="293">
        <f>'classement '!AT11</f>
        <v>5</v>
      </c>
      <c r="AR11" s="294">
        <f>'classement '!AU11</f>
        <v>1</v>
      </c>
      <c r="AS11" s="294">
        <f>'classement '!AV11</f>
        <v>0</v>
      </c>
      <c r="AT11" s="294">
        <f>'classement '!AW11</f>
        <v>0</v>
      </c>
      <c r="AU11" s="295">
        <f>'classement '!AX11</f>
        <v>0</v>
      </c>
      <c r="AV11" s="296">
        <v>4</v>
      </c>
    </row>
    <row r="12" spans="1:48" s="276" customFormat="1" ht="30.75" customHeight="1">
      <c r="A12" s="261">
        <f>'classement '!A12</f>
        <v>70</v>
      </c>
      <c r="B12" s="262" t="str">
        <f>'classement '!B12</f>
        <v>AMS - POWERLINE</v>
      </c>
      <c r="C12" s="263" t="str">
        <f>'classement '!C12</f>
        <v>PAVELIC Ivan  - BARNOUIN Jerome</v>
      </c>
      <c r="D12" s="263" t="str">
        <f>'classement '!D12</f>
        <v>30/30</v>
      </c>
      <c r="E12" s="264"/>
      <c r="F12" s="265"/>
      <c r="G12" s="265">
        <v>0</v>
      </c>
      <c r="H12" s="265"/>
      <c r="I12" s="265"/>
      <c r="J12" s="266">
        <v>0</v>
      </c>
      <c r="K12" s="267"/>
      <c r="L12" s="265"/>
      <c r="M12" s="265">
        <v>0</v>
      </c>
      <c r="N12" s="286"/>
      <c r="O12" s="268"/>
      <c r="P12" s="266">
        <v>0</v>
      </c>
      <c r="Q12" s="264"/>
      <c r="R12" s="265"/>
      <c r="S12" s="265">
        <v>0</v>
      </c>
      <c r="T12" s="265">
        <v>0</v>
      </c>
      <c r="U12" s="265">
        <v>0</v>
      </c>
      <c r="V12" s="269"/>
      <c r="W12" s="267"/>
      <c r="X12" s="265"/>
      <c r="Y12" s="265">
        <v>0</v>
      </c>
      <c r="Z12" s="265"/>
      <c r="AA12" s="265"/>
      <c r="AB12" s="266">
        <v>0</v>
      </c>
      <c r="AC12" s="267"/>
      <c r="AD12" s="265"/>
      <c r="AE12" s="265">
        <v>0</v>
      </c>
      <c r="AF12" s="265"/>
      <c r="AG12" s="265"/>
      <c r="AH12" s="266">
        <v>0</v>
      </c>
      <c r="AI12" s="267"/>
      <c r="AJ12" s="265"/>
      <c r="AK12" s="265">
        <v>0</v>
      </c>
      <c r="AL12" s="265">
        <v>0</v>
      </c>
      <c r="AM12" s="265">
        <v>0</v>
      </c>
      <c r="AN12" s="269">
        <v>0</v>
      </c>
      <c r="AO12" s="270">
        <f>'classement '!AR12</f>
        <v>6</v>
      </c>
      <c r="AP12" s="271">
        <f>'classement '!AS12</f>
        <v>1117.5</v>
      </c>
      <c r="AQ12" s="272">
        <f>'classement '!AT12</f>
        <v>6</v>
      </c>
      <c r="AR12" s="273">
        <f>'classement '!AU12</f>
        <v>0</v>
      </c>
      <c r="AS12" s="273">
        <f>'classement '!AV12</f>
        <v>0</v>
      </c>
      <c r="AT12" s="273">
        <f>'classement '!AW12</f>
        <v>0</v>
      </c>
      <c r="AU12" s="274">
        <f>'classement '!AX12</f>
        <v>0</v>
      </c>
      <c r="AV12" s="296">
        <v>5</v>
      </c>
    </row>
    <row r="13" spans="1:48" s="287" customFormat="1" ht="19.5" customHeight="1">
      <c r="A13" s="288">
        <f>'classement '!A13</f>
        <v>74</v>
      </c>
      <c r="B13" s="277" t="str">
        <f>'classement '!B13</f>
        <v>PREDATOR 3 VERTICAL FEELING - TCC87</v>
      </c>
      <c r="C13" s="278" t="str">
        <f>'classement '!C13</f>
        <v>IACONA Dominique - DELETTRE Dominique</v>
      </c>
      <c r="D13" s="263" t="str">
        <f>'classement '!D13</f>
        <v>87/87</v>
      </c>
      <c r="E13" s="209"/>
      <c r="F13" s="280"/>
      <c r="G13" s="280">
        <v>0</v>
      </c>
      <c r="H13" s="280"/>
      <c r="I13" s="280"/>
      <c r="J13" s="281">
        <v>0</v>
      </c>
      <c r="K13" s="282"/>
      <c r="L13" s="280"/>
      <c r="M13" s="280">
        <v>0</v>
      </c>
      <c r="N13" s="289"/>
      <c r="O13" s="290"/>
      <c r="P13" s="281">
        <v>0</v>
      </c>
      <c r="Q13" s="209"/>
      <c r="R13" s="280"/>
      <c r="S13" s="280">
        <v>0</v>
      </c>
      <c r="T13" s="280">
        <v>0</v>
      </c>
      <c r="U13" s="280">
        <v>0</v>
      </c>
      <c r="V13" s="285"/>
      <c r="W13" s="282"/>
      <c r="X13" s="280"/>
      <c r="Y13" s="280">
        <v>0</v>
      </c>
      <c r="Z13" s="280"/>
      <c r="AA13" s="280"/>
      <c r="AB13" s="281">
        <v>0</v>
      </c>
      <c r="AC13" s="282"/>
      <c r="AD13" s="280"/>
      <c r="AE13" s="280">
        <v>0</v>
      </c>
      <c r="AF13" s="280"/>
      <c r="AG13" s="280"/>
      <c r="AH13" s="281">
        <v>0</v>
      </c>
      <c r="AI13" s="282"/>
      <c r="AJ13" s="280"/>
      <c r="AK13" s="280">
        <v>0</v>
      </c>
      <c r="AL13" s="280">
        <v>0</v>
      </c>
      <c r="AM13" s="280">
        <v>0</v>
      </c>
      <c r="AN13" s="285">
        <v>0</v>
      </c>
      <c r="AO13" s="291">
        <f>'classement '!AR13</f>
        <v>4</v>
      </c>
      <c r="AP13" s="292">
        <f>'classement '!AS13</f>
        <v>705</v>
      </c>
      <c r="AQ13" s="293">
        <f>'classement '!AT13</f>
        <v>4</v>
      </c>
      <c r="AR13" s="294">
        <f>'classement '!AU13</f>
        <v>0</v>
      </c>
      <c r="AS13" s="294">
        <f>'classement '!AV13</f>
        <v>0</v>
      </c>
      <c r="AT13" s="294">
        <f>'classement '!AW13</f>
        <v>0</v>
      </c>
      <c r="AU13" s="295">
        <f>'classement '!AX13</f>
        <v>0</v>
      </c>
      <c r="AV13" s="296">
        <v>6</v>
      </c>
    </row>
    <row r="14" spans="1:48" s="276" customFormat="1" ht="31.5" customHeight="1">
      <c r="A14" s="261">
        <f>'classement '!A14</f>
        <v>12</v>
      </c>
      <c r="B14" s="262">
        <f>'classement '!B14</f>
        <v>0</v>
      </c>
      <c r="C14" s="263" t="str">
        <f>'classement '!C14</f>
        <v>PONS Laurent - BRAUGE Fredéric</v>
      </c>
      <c r="D14" s="263" t="str">
        <f>'classement '!D14</f>
        <v>12/12</v>
      </c>
      <c r="E14" s="264"/>
      <c r="F14" s="265"/>
      <c r="G14" s="265">
        <v>0</v>
      </c>
      <c r="H14" s="265"/>
      <c r="I14" s="265"/>
      <c r="J14" s="266">
        <v>0</v>
      </c>
      <c r="K14" s="267"/>
      <c r="L14" s="265"/>
      <c r="M14" s="265">
        <v>0</v>
      </c>
      <c r="N14" s="286"/>
      <c r="O14" s="268"/>
      <c r="P14" s="266">
        <v>0</v>
      </c>
      <c r="Q14" s="264"/>
      <c r="R14" s="265"/>
      <c r="S14" s="265">
        <v>0</v>
      </c>
      <c r="T14" s="265">
        <v>0</v>
      </c>
      <c r="U14" s="265">
        <v>0</v>
      </c>
      <c r="V14" s="269"/>
      <c r="W14" s="267"/>
      <c r="X14" s="265"/>
      <c r="Y14" s="265">
        <v>0</v>
      </c>
      <c r="Z14" s="265"/>
      <c r="AA14" s="265"/>
      <c r="AB14" s="266">
        <v>0</v>
      </c>
      <c r="AC14" s="267"/>
      <c r="AD14" s="265"/>
      <c r="AE14" s="265">
        <v>0</v>
      </c>
      <c r="AF14" s="265"/>
      <c r="AG14" s="265"/>
      <c r="AH14" s="266">
        <v>0</v>
      </c>
      <c r="AI14" s="267"/>
      <c r="AJ14" s="265"/>
      <c r="AK14" s="265">
        <v>0</v>
      </c>
      <c r="AL14" s="265">
        <v>0</v>
      </c>
      <c r="AM14" s="265">
        <v>0</v>
      </c>
      <c r="AN14" s="269">
        <v>0</v>
      </c>
      <c r="AO14" s="270">
        <f>'classement '!AR14</f>
        <v>4</v>
      </c>
      <c r="AP14" s="271">
        <f>'classement '!AS14</f>
        <v>647</v>
      </c>
      <c r="AQ14" s="272">
        <f>'classement '!AT14</f>
        <v>3</v>
      </c>
      <c r="AR14" s="273">
        <f>'classement '!AU14</f>
        <v>1</v>
      </c>
      <c r="AS14" s="273">
        <f>'classement '!AV14</f>
        <v>0</v>
      </c>
      <c r="AT14" s="273">
        <f>'classement '!AW14</f>
        <v>0</v>
      </c>
      <c r="AU14" s="274">
        <f>'classement '!AX14</f>
        <v>0</v>
      </c>
      <c r="AV14" s="296">
        <v>7</v>
      </c>
    </row>
    <row r="15" spans="1:48" s="287" customFormat="1" ht="19.5" customHeight="1">
      <c r="A15" s="288">
        <f>'classement '!A15</f>
        <v>4</v>
      </c>
      <c r="B15" s="277" t="str">
        <f>'classement '!B15</f>
        <v>LE TRAQUEUR II -ILLEX - AQUAPESCA - TYBOAT.COM -  CHRONOPILES</v>
      </c>
      <c r="C15" s="278" t="str">
        <f>'classement '!C15</f>
        <v>COUNAGO Franck - CANS Eddy</v>
      </c>
      <c r="D15" s="263" t="str">
        <f>'classement '!D15</f>
        <v>31/31</v>
      </c>
      <c r="E15" s="209"/>
      <c r="F15" s="280"/>
      <c r="G15" s="280">
        <v>0</v>
      </c>
      <c r="H15" s="280"/>
      <c r="I15" s="280"/>
      <c r="J15" s="281">
        <v>0</v>
      </c>
      <c r="K15" s="282"/>
      <c r="L15" s="280"/>
      <c r="M15" s="280">
        <v>0</v>
      </c>
      <c r="N15" s="289"/>
      <c r="O15" s="290"/>
      <c r="P15" s="281">
        <v>0</v>
      </c>
      <c r="Q15" s="209"/>
      <c r="R15" s="280"/>
      <c r="S15" s="280">
        <v>0</v>
      </c>
      <c r="T15" s="280">
        <v>0</v>
      </c>
      <c r="U15" s="280">
        <v>0</v>
      </c>
      <c r="V15" s="285"/>
      <c r="W15" s="282"/>
      <c r="X15" s="280"/>
      <c r="Y15" s="280">
        <v>0</v>
      </c>
      <c r="Z15" s="280"/>
      <c r="AA15" s="280"/>
      <c r="AB15" s="281">
        <v>0</v>
      </c>
      <c r="AC15" s="282"/>
      <c r="AD15" s="280"/>
      <c r="AE15" s="280">
        <v>0</v>
      </c>
      <c r="AF15" s="280"/>
      <c r="AG15" s="280"/>
      <c r="AH15" s="281">
        <v>0</v>
      </c>
      <c r="AI15" s="282"/>
      <c r="AJ15" s="280"/>
      <c r="AK15" s="280">
        <v>0</v>
      </c>
      <c r="AL15" s="280">
        <v>0</v>
      </c>
      <c r="AM15" s="280">
        <v>0</v>
      </c>
      <c r="AN15" s="285">
        <v>0</v>
      </c>
      <c r="AO15" s="291">
        <f>'classement '!AR15</f>
        <v>6</v>
      </c>
      <c r="AP15" s="292">
        <f>'classement '!AS15</f>
        <v>580</v>
      </c>
      <c r="AQ15" s="293">
        <f>'classement '!AT15</f>
        <v>2</v>
      </c>
      <c r="AR15" s="294">
        <f>'classement '!AU15</f>
        <v>4</v>
      </c>
      <c r="AS15" s="294">
        <f>'classement '!AV15</f>
        <v>0</v>
      </c>
      <c r="AT15" s="294">
        <f>'classement '!AW15</f>
        <v>0</v>
      </c>
      <c r="AU15" s="295">
        <f>'classement '!AX15</f>
        <v>0</v>
      </c>
      <c r="AV15" s="296">
        <v>8</v>
      </c>
    </row>
    <row r="16" spans="1:48" s="276" customFormat="1" ht="19.5" customHeight="1">
      <c r="A16" s="261">
        <f>'classement '!A16</f>
        <v>23</v>
      </c>
      <c r="B16" s="262">
        <f>'classement '!B16</f>
        <v>0</v>
      </c>
      <c r="C16" s="263" t="str">
        <f>'classement '!C16</f>
        <v>PLACE Yohan - MALPUECH Julien</v>
      </c>
      <c r="D16" s="263" t="str">
        <f>'classement '!D16</f>
        <v>15/15</v>
      </c>
      <c r="E16" s="264"/>
      <c r="F16" s="265"/>
      <c r="G16" s="265">
        <v>0</v>
      </c>
      <c r="H16" s="265"/>
      <c r="I16" s="265"/>
      <c r="J16" s="266">
        <v>0</v>
      </c>
      <c r="K16" s="267"/>
      <c r="L16" s="265"/>
      <c r="M16" s="265">
        <v>0</v>
      </c>
      <c r="N16" s="286"/>
      <c r="O16" s="268"/>
      <c r="P16" s="266">
        <v>0</v>
      </c>
      <c r="Q16" s="264"/>
      <c r="R16" s="265"/>
      <c r="S16" s="265">
        <v>0</v>
      </c>
      <c r="T16" s="265">
        <v>0</v>
      </c>
      <c r="U16" s="265">
        <v>0</v>
      </c>
      <c r="V16" s="269"/>
      <c r="W16" s="267"/>
      <c r="X16" s="265"/>
      <c r="Y16" s="265">
        <v>0</v>
      </c>
      <c r="Z16" s="265"/>
      <c r="AA16" s="265"/>
      <c r="AB16" s="266">
        <v>0</v>
      </c>
      <c r="AC16" s="267"/>
      <c r="AD16" s="265"/>
      <c r="AE16" s="265">
        <v>0</v>
      </c>
      <c r="AF16" s="265"/>
      <c r="AG16" s="265"/>
      <c r="AH16" s="266">
        <v>0</v>
      </c>
      <c r="AI16" s="267"/>
      <c r="AJ16" s="265"/>
      <c r="AK16" s="265">
        <v>0</v>
      </c>
      <c r="AL16" s="265">
        <v>0</v>
      </c>
      <c r="AM16" s="265">
        <v>0</v>
      </c>
      <c r="AN16" s="269">
        <v>0</v>
      </c>
      <c r="AO16" s="270">
        <f>'classement '!AR16</f>
        <v>3</v>
      </c>
      <c r="AP16" s="271">
        <f>'classement '!AS16</f>
        <v>492</v>
      </c>
      <c r="AQ16" s="272">
        <f>'classement '!AT16</f>
        <v>3</v>
      </c>
      <c r="AR16" s="273">
        <f>'classement '!AU16</f>
        <v>0</v>
      </c>
      <c r="AS16" s="273">
        <f>'classement '!AV16</f>
        <v>0</v>
      </c>
      <c r="AT16" s="273">
        <f>'classement '!AW16</f>
        <v>0</v>
      </c>
      <c r="AU16" s="274">
        <f>'classement '!AX16</f>
        <v>0</v>
      </c>
      <c r="AV16" s="296">
        <v>9</v>
      </c>
    </row>
    <row r="17" spans="1:48" s="287" customFormat="1" ht="19.5" customHeight="1">
      <c r="A17" s="288">
        <f>'classement '!A17</f>
        <v>79</v>
      </c>
      <c r="B17" s="277" t="str">
        <f>'classement '!B17</f>
        <v>TEAM CARNA - COMMINGES</v>
      </c>
      <c r="C17" s="278" t="str">
        <f>'classement '!C17</f>
        <v>LEGUEVAQUE Franck - LATOUR Clément</v>
      </c>
      <c r="D17" s="263" t="str">
        <f>'classement '!D17</f>
        <v>31/31</v>
      </c>
      <c r="E17" s="209"/>
      <c r="F17" s="280"/>
      <c r="G17" s="280">
        <v>0</v>
      </c>
      <c r="H17" s="280"/>
      <c r="I17" s="280"/>
      <c r="J17" s="281">
        <v>0</v>
      </c>
      <c r="K17" s="282"/>
      <c r="L17" s="280"/>
      <c r="M17" s="280">
        <v>0</v>
      </c>
      <c r="N17" s="289"/>
      <c r="O17" s="290"/>
      <c r="P17" s="281">
        <v>0</v>
      </c>
      <c r="Q17" s="209"/>
      <c r="R17" s="280"/>
      <c r="S17" s="280">
        <v>0</v>
      </c>
      <c r="T17" s="280">
        <v>0</v>
      </c>
      <c r="U17" s="280">
        <v>0</v>
      </c>
      <c r="V17" s="285"/>
      <c r="W17" s="282"/>
      <c r="X17" s="280"/>
      <c r="Y17" s="280">
        <v>0</v>
      </c>
      <c r="Z17" s="280"/>
      <c r="AA17" s="280"/>
      <c r="AB17" s="281">
        <v>0</v>
      </c>
      <c r="AC17" s="282"/>
      <c r="AD17" s="280"/>
      <c r="AE17" s="280">
        <v>0</v>
      </c>
      <c r="AF17" s="280"/>
      <c r="AG17" s="280"/>
      <c r="AH17" s="281">
        <v>0</v>
      </c>
      <c r="AI17" s="282"/>
      <c r="AJ17" s="280"/>
      <c r="AK17" s="280">
        <v>0</v>
      </c>
      <c r="AL17" s="280">
        <v>0</v>
      </c>
      <c r="AM17" s="280">
        <v>0</v>
      </c>
      <c r="AN17" s="285">
        <v>0</v>
      </c>
      <c r="AO17" s="291">
        <f>'classement '!AR17</f>
        <v>2</v>
      </c>
      <c r="AP17" s="292">
        <f>'classement '!AS17</f>
        <v>466</v>
      </c>
      <c r="AQ17" s="293">
        <f>'classement '!AT17</f>
        <v>1</v>
      </c>
      <c r="AR17" s="294">
        <f>'classement '!AU17</f>
        <v>0</v>
      </c>
      <c r="AS17" s="294">
        <f>'classement '!AV17</f>
        <v>1</v>
      </c>
      <c r="AT17" s="294">
        <f>'classement '!AW17</f>
        <v>0</v>
      </c>
      <c r="AU17" s="295">
        <f>'classement '!AX17</f>
        <v>0</v>
      </c>
      <c r="AV17" s="296">
        <v>10</v>
      </c>
    </row>
    <row r="18" spans="1:48" s="276" customFormat="1" ht="19.5" customHeight="1">
      <c r="A18" s="261">
        <f>'classement '!A18</f>
        <v>80</v>
      </c>
      <c r="B18" s="262" t="str">
        <f>'classement '!B18</f>
        <v>PAJUJA</v>
      </c>
      <c r="C18" s="263" t="str">
        <f>'classement '!C18</f>
        <v>GADDONI Nicolas - LABASTUGUE Franck</v>
      </c>
      <c r="D18" s="263" t="str">
        <f>'classement '!D18</f>
        <v>31/31</v>
      </c>
      <c r="E18" s="264"/>
      <c r="F18" s="265"/>
      <c r="G18" s="265">
        <v>0</v>
      </c>
      <c r="H18" s="265"/>
      <c r="I18" s="265"/>
      <c r="J18" s="266">
        <v>0</v>
      </c>
      <c r="K18" s="267"/>
      <c r="L18" s="265"/>
      <c r="M18" s="265">
        <v>0</v>
      </c>
      <c r="N18" s="286"/>
      <c r="O18" s="268"/>
      <c r="P18" s="266">
        <v>0</v>
      </c>
      <c r="Q18" s="264"/>
      <c r="R18" s="265"/>
      <c r="S18" s="265">
        <v>0</v>
      </c>
      <c r="T18" s="265">
        <v>0</v>
      </c>
      <c r="U18" s="265">
        <v>0</v>
      </c>
      <c r="V18" s="269"/>
      <c r="W18" s="267"/>
      <c r="X18" s="265"/>
      <c r="Y18" s="265">
        <v>0</v>
      </c>
      <c r="Z18" s="265"/>
      <c r="AA18" s="265"/>
      <c r="AB18" s="266">
        <v>0</v>
      </c>
      <c r="AC18" s="267"/>
      <c r="AD18" s="265"/>
      <c r="AE18" s="265">
        <v>0</v>
      </c>
      <c r="AF18" s="265"/>
      <c r="AG18" s="265"/>
      <c r="AH18" s="266">
        <v>0</v>
      </c>
      <c r="AI18" s="267"/>
      <c r="AJ18" s="265"/>
      <c r="AK18" s="265">
        <v>0</v>
      </c>
      <c r="AL18" s="265">
        <v>0</v>
      </c>
      <c r="AM18" s="265">
        <v>0</v>
      </c>
      <c r="AN18" s="269">
        <v>0</v>
      </c>
      <c r="AO18" s="270">
        <f>'classement '!AR18</f>
        <v>3</v>
      </c>
      <c r="AP18" s="271">
        <f>'classement '!AS18</f>
        <v>460.5</v>
      </c>
      <c r="AQ18" s="272">
        <f>'classement '!AT18</f>
        <v>3</v>
      </c>
      <c r="AR18" s="273">
        <f>'classement '!AU18</f>
        <v>0</v>
      </c>
      <c r="AS18" s="273">
        <f>'classement '!AV18</f>
        <v>0</v>
      </c>
      <c r="AT18" s="273">
        <f>'classement '!AW18</f>
        <v>0</v>
      </c>
      <c r="AU18" s="274">
        <f>'classement '!AX18</f>
        <v>0</v>
      </c>
      <c r="AV18" s="296">
        <v>11</v>
      </c>
    </row>
    <row r="19" spans="1:48" s="287" customFormat="1" ht="19.5" customHeight="1">
      <c r="A19" s="261">
        <f>'classement '!A19</f>
        <v>59</v>
      </c>
      <c r="B19" s="262" t="str">
        <f>'classement '!B19</f>
        <v>FEDERATIONS DE PECHE DES HAUTES-PYRENEES et DES PYRENEES ATLANTIQUES</v>
      </c>
      <c r="C19" s="278" t="str">
        <f>'classement '!C19</f>
        <v>ABRIAL Fabien - TERRADOT-PIOT Hervé</v>
      </c>
      <c r="D19" s="263" t="str">
        <f>'classement '!D19</f>
        <v>65/64</v>
      </c>
      <c r="E19" s="209"/>
      <c r="F19" s="280"/>
      <c r="G19" s="280">
        <v>0</v>
      </c>
      <c r="H19" s="280"/>
      <c r="I19" s="280"/>
      <c r="J19" s="281">
        <v>0</v>
      </c>
      <c r="K19" s="282"/>
      <c r="L19" s="280"/>
      <c r="M19" s="280">
        <v>0</v>
      </c>
      <c r="N19" s="283"/>
      <c r="O19" s="284"/>
      <c r="P19" s="281">
        <v>0</v>
      </c>
      <c r="Q19" s="209"/>
      <c r="R19" s="280"/>
      <c r="S19" s="280">
        <v>0</v>
      </c>
      <c r="T19" s="280">
        <v>0</v>
      </c>
      <c r="U19" s="280">
        <v>0</v>
      </c>
      <c r="V19" s="285"/>
      <c r="W19" s="282"/>
      <c r="X19" s="280"/>
      <c r="Y19" s="280">
        <v>0</v>
      </c>
      <c r="Z19" s="280"/>
      <c r="AA19" s="280"/>
      <c r="AB19" s="281">
        <v>0</v>
      </c>
      <c r="AC19" s="282"/>
      <c r="AD19" s="280"/>
      <c r="AE19" s="280">
        <v>0</v>
      </c>
      <c r="AF19" s="280"/>
      <c r="AG19" s="280"/>
      <c r="AH19" s="281">
        <v>0</v>
      </c>
      <c r="AI19" s="282"/>
      <c r="AJ19" s="280"/>
      <c r="AK19" s="280">
        <v>0</v>
      </c>
      <c r="AL19" s="280">
        <v>0</v>
      </c>
      <c r="AM19" s="280">
        <v>0</v>
      </c>
      <c r="AN19" s="285">
        <v>0</v>
      </c>
      <c r="AO19" s="270">
        <f>'classement '!AR19</f>
        <v>4</v>
      </c>
      <c r="AP19" s="271">
        <f>'classement '!AS19</f>
        <v>451</v>
      </c>
      <c r="AQ19" s="272">
        <f>'classement '!AT19</f>
        <v>2</v>
      </c>
      <c r="AR19" s="273">
        <f>'classement '!AU19</f>
        <v>2</v>
      </c>
      <c r="AS19" s="273">
        <f>'classement '!AV19</f>
        <v>0</v>
      </c>
      <c r="AT19" s="273">
        <f>'classement '!AW19</f>
        <v>0</v>
      </c>
      <c r="AU19" s="274">
        <f>'classement '!AX19</f>
        <v>0</v>
      </c>
      <c r="AV19" s="296">
        <v>12</v>
      </c>
    </row>
    <row r="20" spans="1:48" s="276" customFormat="1" ht="19.5" customHeight="1">
      <c r="A20" s="261">
        <f>'classement '!A20</f>
        <v>3</v>
      </c>
      <c r="B20" s="262" t="str">
        <f>'classement '!B20</f>
        <v>FLORIDA FIELDS - FISHING -ST CROIX</v>
      </c>
      <c r="C20" s="263" t="str">
        <f>'classement '!C20</f>
        <v> MEYRONNET Patrick-OLIVEIRA José</v>
      </c>
      <c r="D20" s="263" t="str">
        <f>'classement '!D20</f>
        <v>12/12</v>
      </c>
      <c r="E20" s="264"/>
      <c r="F20" s="265"/>
      <c r="G20" s="265">
        <v>0</v>
      </c>
      <c r="H20" s="265"/>
      <c r="I20" s="265"/>
      <c r="J20" s="266">
        <v>0</v>
      </c>
      <c r="K20" s="267"/>
      <c r="L20" s="265"/>
      <c r="M20" s="265">
        <v>0</v>
      </c>
      <c r="N20" s="286"/>
      <c r="O20" s="268"/>
      <c r="P20" s="266">
        <v>0</v>
      </c>
      <c r="Q20" s="264"/>
      <c r="R20" s="265"/>
      <c r="S20" s="265">
        <v>0</v>
      </c>
      <c r="T20" s="265">
        <v>0</v>
      </c>
      <c r="U20" s="265">
        <v>0</v>
      </c>
      <c r="V20" s="269"/>
      <c r="W20" s="267"/>
      <c r="X20" s="265"/>
      <c r="Y20" s="265">
        <v>0</v>
      </c>
      <c r="Z20" s="265"/>
      <c r="AA20" s="265"/>
      <c r="AB20" s="266">
        <v>0</v>
      </c>
      <c r="AC20" s="267"/>
      <c r="AD20" s="265"/>
      <c r="AE20" s="265">
        <v>0</v>
      </c>
      <c r="AF20" s="265"/>
      <c r="AG20" s="265"/>
      <c r="AH20" s="266">
        <v>0</v>
      </c>
      <c r="AI20" s="267"/>
      <c r="AJ20" s="265"/>
      <c r="AK20" s="265">
        <v>0</v>
      </c>
      <c r="AL20" s="265">
        <v>0</v>
      </c>
      <c r="AM20" s="265">
        <v>0</v>
      </c>
      <c r="AN20" s="269">
        <v>0</v>
      </c>
      <c r="AO20" s="270">
        <f>'classement '!AR20</f>
        <v>3</v>
      </c>
      <c r="AP20" s="271">
        <f>'classement '!AS20</f>
        <v>395</v>
      </c>
      <c r="AQ20" s="272">
        <f>'classement '!AT20</f>
        <v>2</v>
      </c>
      <c r="AR20" s="273">
        <f>'classement '!AU20</f>
        <v>1</v>
      </c>
      <c r="AS20" s="273">
        <f>'classement '!AV20</f>
        <v>0</v>
      </c>
      <c r="AT20" s="273">
        <f>'classement '!AW20</f>
        <v>0</v>
      </c>
      <c r="AU20" s="274">
        <f>'classement '!AX20</f>
        <v>0</v>
      </c>
      <c r="AV20" s="296">
        <v>13</v>
      </c>
    </row>
    <row r="21" spans="1:48" s="287" customFormat="1" ht="19.5" customHeight="1">
      <c r="A21" s="288">
        <f>'classement '!A21</f>
        <v>86</v>
      </c>
      <c r="B21" s="277">
        <f>'classement '!B21</f>
        <v>0</v>
      </c>
      <c r="C21" s="278" t="str">
        <f>'classement '!C21</f>
        <v>LAPENE Didier - LAPENE Sébastien</v>
      </c>
      <c r="D21" s="263" t="str">
        <f>'classement '!D21</f>
        <v>31/31</v>
      </c>
      <c r="E21" s="209"/>
      <c r="F21" s="280"/>
      <c r="G21" s="280">
        <v>0</v>
      </c>
      <c r="H21" s="280"/>
      <c r="I21" s="280"/>
      <c r="J21" s="281">
        <v>0</v>
      </c>
      <c r="K21" s="282"/>
      <c r="L21" s="280"/>
      <c r="M21" s="280">
        <v>0</v>
      </c>
      <c r="N21" s="289"/>
      <c r="O21" s="290"/>
      <c r="P21" s="281">
        <v>0</v>
      </c>
      <c r="Q21" s="209"/>
      <c r="R21" s="280"/>
      <c r="S21" s="280">
        <v>0</v>
      </c>
      <c r="T21" s="280">
        <v>0</v>
      </c>
      <c r="U21" s="280">
        <v>0</v>
      </c>
      <c r="V21" s="285"/>
      <c r="W21" s="282"/>
      <c r="X21" s="280"/>
      <c r="Y21" s="280">
        <v>0</v>
      </c>
      <c r="Z21" s="280"/>
      <c r="AA21" s="280"/>
      <c r="AB21" s="281">
        <v>0</v>
      </c>
      <c r="AC21" s="282"/>
      <c r="AD21" s="280"/>
      <c r="AE21" s="280">
        <v>0</v>
      </c>
      <c r="AF21" s="280"/>
      <c r="AG21" s="280"/>
      <c r="AH21" s="281">
        <v>0</v>
      </c>
      <c r="AI21" s="282"/>
      <c r="AJ21" s="280"/>
      <c r="AK21" s="280">
        <v>0</v>
      </c>
      <c r="AL21" s="280">
        <v>0</v>
      </c>
      <c r="AM21" s="280">
        <v>0</v>
      </c>
      <c r="AN21" s="285">
        <v>0</v>
      </c>
      <c r="AO21" s="291">
        <f>'classement '!AR21</f>
        <v>2</v>
      </c>
      <c r="AP21" s="292">
        <f>'classement '!AS21</f>
        <v>379.5</v>
      </c>
      <c r="AQ21" s="293">
        <f>'classement '!AT21</f>
        <v>2</v>
      </c>
      <c r="AR21" s="294">
        <f>'classement '!AU21</f>
        <v>0</v>
      </c>
      <c r="AS21" s="294">
        <f>'classement '!AV21</f>
        <v>0</v>
      </c>
      <c r="AT21" s="294">
        <f>'classement '!AW21</f>
        <v>0</v>
      </c>
      <c r="AU21" s="295">
        <f>'classement '!AX21</f>
        <v>0</v>
      </c>
      <c r="AV21" s="296">
        <v>14</v>
      </c>
    </row>
    <row r="22" spans="1:48" s="276" customFormat="1" ht="19.5" customHeight="1">
      <c r="A22" s="261">
        <f>'classement '!A22</f>
        <v>41</v>
      </c>
      <c r="B22" s="262" t="str">
        <f>'classement '!B22</f>
        <v>TEAM MARINE - GLOBALT FISHING CONNECTION</v>
      </c>
      <c r="C22" s="263" t="str">
        <f>'classement '!C22</f>
        <v>SACAZE Thierry - BENABOUT Julien</v>
      </c>
      <c r="D22" s="263" t="str">
        <f>'classement '!D22</f>
        <v>31/19</v>
      </c>
      <c r="E22" s="264">
        <v>1</v>
      </c>
      <c r="F22" s="265">
        <v>100</v>
      </c>
      <c r="G22" s="265">
        <v>300</v>
      </c>
      <c r="H22" s="265">
        <v>1</v>
      </c>
      <c r="I22" s="265">
        <v>100</v>
      </c>
      <c r="J22" s="266">
        <v>300</v>
      </c>
      <c r="K22" s="267">
        <v>1</v>
      </c>
      <c r="L22" s="265">
        <v>100</v>
      </c>
      <c r="M22" s="265">
        <v>200</v>
      </c>
      <c r="N22" s="286">
        <v>1</v>
      </c>
      <c r="O22" s="268">
        <v>100</v>
      </c>
      <c r="P22" s="266">
        <v>100</v>
      </c>
      <c r="Q22" s="264">
        <v>1</v>
      </c>
      <c r="R22" s="265">
        <v>100</v>
      </c>
      <c r="S22" s="265">
        <v>200</v>
      </c>
      <c r="T22" s="265">
        <v>5</v>
      </c>
      <c r="U22" s="265">
        <v>1100</v>
      </c>
      <c r="V22" s="269"/>
      <c r="W22" s="267">
        <v>1</v>
      </c>
      <c r="X22" s="265">
        <v>100</v>
      </c>
      <c r="Y22" s="265">
        <v>300</v>
      </c>
      <c r="Z22" s="265">
        <v>1</v>
      </c>
      <c r="AA22" s="265">
        <v>100</v>
      </c>
      <c r="AB22" s="266">
        <v>300</v>
      </c>
      <c r="AC22" s="267">
        <v>1</v>
      </c>
      <c r="AD22" s="265">
        <v>100</v>
      </c>
      <c r="AE22" s="265">
        <v>200</v>
      </c>
      <c r="AF22" s="265">
        <v>1</v>
      </c>
      <c r="AG22" s="265">
        <v>100</v>
      </c>
      <c r="AH22" s="266">
        <v>100</v>
      </c>
      <c r="AI22" s="267">
        <v>1</v>
      </c>
      <c r="AJ22" s="265">
        <v>100</v>
      </c>
      <c r="AK22" s="265">
        <v>200</v>
      </c>
      <c r="AL22" s="265">
        <v>5</v>
      </c>
      <c r="AM22" s="265">
        <v>1100</v>
      </c>
      <c r="AN22" s="269">
        <v>10</v>
      </c>
      <c r="AO22" s="270">
        <f>'classement '!AR22</f>
        <v>2</v>
      </c>
      <c r="AP22" s="271">
        <f>'classement '!AS22</f>
        <v>369</v>
      </c>
      <c r="AQ22" s="272">
        <f>'classement '!AT22</f>
        <v>2</v>
      </c>
      <c r="AR22" s="273">
        <f>'classement '!AU22</f>
        <v>0</v>
      </c>
      <c r="AS22" s="273">
        <f>'classement '!AV22</f>
        <v>0</v>
      </c>
      <c r="AT22" s="273">
        <f>'classement '!AW22</f>
        <v>0</v>
      </c>
      <c r="AU22" s="274">
        <f>'classement '!AX22</f>
        <v>0</v>
      </c>
      <c r="AV22" s="296">
        <v>15</v>
      </c>
    </row>
    <row r="23" spans="1:48" s="287" customFormat="1" ht="19.5" customHeight="1">
      <c r="A23" s="288">
        <f>'classement '!A23</f>
        <v>77</v>
      </c>
      <c r="B23" s="277">
        <f>'classement '!B23</f>
        <v>0</v>
      </c>
      <c r="C23" s="278" t="str">
        <f>'classement '!C23</f>
        <v>FAVARO Yannick - MICHAUD Claude</v>
      </c>
      <c r="D23" s="263" t="str">
        <f>'classement '!D23</f>
        <v>31/</v>
      </c>
      <c r="E23" s="209"/>
      <c r="F23" s="280"/>
      <c r="G23" s="280">
        <v>0</v>
      </c>
      <c r="H23" s="280"/>
      <c r="I23" s="280"/>
      <c r="J23" s="281">
        <v>0</v>
      </c>
      <c r="K23" s="282"/>
      <c r="L23" s="280"/>
      <c r="M23" s="280">
        <v>0</v>
      </c>
      <c r="N23" s="289"/>
      <c r="O23" s="290"/>
      <c r="P23" s="281">
        <v>0</v>
      </c>
      <c r="Q23" s="209"/>
      <c r="R23" s="280"/>
      <c r="S23" s="280">
        <v>0</v>
      </c>
      <c r="T23" s="280">
        <v>0</v>
      </c>
      <c r="U23" s="280">
        <v>0</v>
      </c>
      <c r="V23" s="285"/>
      <c r="W23" s="282"/>
      <c r="X23" s="280"/>
      <c r="Y23" s="280">
        <v>0</v>
      </c>
      <c r="Z23" s="280"/>
      <c r="AA23" s="280"/>
      <c r="AB23" s="281">
        <v>0</v>
      </c>
      <c r="AC23" s="282"/>
      <c r="AD23" s="280"/>
      <c r="AE23" s="280">
        <v>0</v>
      </c>
      <c r="AF23" s="280"/>
      <c r="AG23" s="280"/>
      <c r="AH23" s="281">
        <v>0</v>
      </c>
      <c r="AI23" s="282"/>
      <c r="AJ23" s="280"/>
      <c r="AK23" s="280">
        <v>0</v>
      </c>
      <c r="AL23" s="280">
        <v>0</v>
      </c>
      <c r="AM23" s="280">
        <v>0</v>
      </c>
      <c r="AN23" s="285">
        <v>0</v>
      </c>
      <c r="AO23" s="291">
        <f>'classement '!AR23</f>
        <v>2</v>
      </c>
      <c r="AP23" s="292">
        <f>'classement '!AS23</f>
        <v>357</v>
      </c>
      <c r="AQ23" s="293">
        <f>'classement '!AT23</f>
        <v>2</v>
      </c>
      <c r="AR23" s="294">
        <f>'classement '!AU23</f>
        <v>0</v>
      </c>
      <c r="AS23" s="294">
        <f>'classement '!AV23</f>
        <v>0</v>
      </c>
      <c r="AT23" s="294">
        <f>'classement '!AW23</f>
        <v>0</v>
      </c>
      <c r="AU23" s="295">
        <f>'classement '!AX23</f>
        <v>0</v>
      </c>
      <c r="AV23" s="296">
        <v>16</v>
      </c>
    </row>
    <row r="24" spans="1:48" s="276" customFormat="1" ht="19.5" customHeight="1">
      <c r="A24" s="261">
        <f>'classement '!A24</f>
        <v>22</v>
      </c>
      <c r="B24" s="262" t="str">
        <f>'classement '!B24</f>
        <v>ADAM'S - BALZER - BASS BOAT EUROPE </v>
      </c>
      <c r="C24" s="263" t="str">
        <f>'classement '!C24</f>
        <v>DESQUINES Jean-Claude - PERRET Michel</v>
      </c>
      <c r="D24" s="263" t="str">
        <f>'classement '!D24</f>
        <v>71/42</v>
      </c>
      <c r="E24" s="264"/>
      <c r="F24" s="265"/>
      <c r="G24" s="265">
        <v>0</v>
      </c>
      <c r="H24" s="265"/>
      <c r="I24" s="265"/>
      <c r="J24" s="266">
        <v>0</v>
      </c>
      <c r="K24" s="267"/>
      <c r="L24" s="265"/>
      <c r="M24" s="265">
        <v>0</v>
      </c>
      <c r="N24" s="286"/>
      <c r="O24" s="268"/>
      <c r="P24" s="266">
        <v>0</v>
      </c>
      <c r="Q24" s="264"/>
      <c r="R24" s="265"/>
      <c r="S24" s="265">
        <v>0</v>
      </c>
      <c r="T24" s="265">
        <v>0</v>
      </c>
      <c r="U24" s="265">
        <v>0</v>
      </c>
      <c r="V24" s="269"/>
      <c r="W24" s="267"/>
      <c r="X24" s="265"/>
      <c r="Y24" s="265">
        <v>0</v>
      </c>
      <c r="Z24" s="265"/>
      <c r="AA24" s="265"/>
      <c r="AB24" s="266">
        <v>0</v>
      </c>
      <c r="AC24" s="267"/>
      <c r="AD24" s="265"/>
      <c r="AE24" s="265">
        <v>0</v>
      </c>
      <c r="AF24" s="265"/>
      <c r="AG24" s="265"/>
      <c r="AH24" s="266">
        <v>0</v>
      </c>
      <c r="AI24" s="267"/>
      <c r="AJ24" s="265"/>
      <c r="AK24" s="265">
        <v>0</v>
      </c>
      <c r="AL24" s="265">
        <v>0</v>
      </c>
      <c r="AM24" s="265">
        <v>0</v>
      </c>
      <c r="AN24" s="269">
        <v>0</v>
      </c>
      <c r="AO24" s="270">
        <f>'classement '!AR24</f>
        <v>3</v>
      </c>
      <c r="AP24" s="271">
        <f>'classement '!AS24</f>
        <v>356</v>
      </c>
      <c r="AQ24" s="272">
        <f>'classement '!AT24</f>
        <v>2</v>
      </c>
      <c r="AR24" s="273">
        <f>'classement '!AU24</f>
        <v>1</v>
      </c>
      <c r="AS24" s="273">
        <f>'classement '!AV24</f>
        <v>0</v>
      </c>
      <c r="AT24" s="273">
        <f>'classement '!AW24</f>
        <v>0</v>
      </c>
      <c r="AU24" s="274">
        <f>'classement '!AX24</f>
        <v>0</v>
      </c>
      <c r="AV24" s="296">
        <v>17</v>
      </c>
    </row>
    <row r="25" spans="1:48" s="287" customFormat="1" ht="19.5" customHeight="1">
      <c r="A25" s="288">
        <f>'classement '!A25</f>
        <v>84</v>
      </c>
      <c r="B25" s="277">
        <f>'classement '!B25</f>
        <v>0</v>
      </c>
      <c r="C25" s="278" t="str">
        <f>'classement '!C25</f>
        <v>COUZINIE Christophe - GARCIA Franck</v>
      </c>
      <c r="D25" s="263" t="str">
        <f>'classement '!D25</f>
        <v>81/81</v>
      </c>
      <c r="E25" s="209"/>
      <c r="F25" s="280"/>
      <c r="G25" s="280">
        <v>0</v>
      </c>
      <c r="H25" s="280"/>
      <c r="I25" s="280"/>
      <c r="J25" s="281">
        <v>0</v>
      </c>
      <c r="K25" s="282"/>
      <c r="L25" s="280"/>
      <c r="M25" s="280">
        <v>0</v>
      </c>
      <c r="N25" s="289"/>
      <c r="O25" s="290"/>
      <c r="P25" s="281">
        <v>0</v>
      </c>
      <c r="Q25" s="209"/>
      <c r="R25" s="280"/>
      <c r="S25" s="280">
        <v>0</v>
      </c>
      <c r="T25" s="280">
        <v>0</v>
      </c>
      <c r="U25" s="280">
        <v>0</v>
      </c>
      <c r="V25" s="285"/>
      <c r="W25" s="282"/>
      <c r="X25" s="280"/>
      <c r="Y25" s="280">
        <v>0</v>
      </c>
      <c r="Z25" s="280"/>
      <c r="AA25" s="280"/>
      <c r="AB25" s="281">
        <v>0</v>
      </c>
      <c r="AC25" s="282"/>
      <c r="AD25" s="280"/>
      <c r="AE25" s="280">
        <v>0</v>
      </c>
      <c r="AF25" s="280"/>
      <c r="AG25" s="280"/>
      <c r="AH25" s="281">
        <v>0</v>
      </c>
      <c r="AI25" s="282"/>
      <c r="AJ25" s="280"/>
      <c r="AK25" s="280">
        <v>0</v>
      </c>
      <c r="AL25" s="280">
        <v>0</v>
      </c>
      <c r="AM25" s="280">
        <v>0</v>
      </c>
      <c r="AN25" s="285">
        <v>0</v>
      </c>
      <c r="AO25" s="291">
        <f>'classement '!AR25</f>
        <v>3</v>
      </c>
      <c r="AP25" s="292">
        <f>'classement '!AS25</f>
        <v>351</v>
      </c>
      <c r="AQ25" s="293">
        <f>'classement '!AT25</f>
        <v>0</v>
      </c>
      <c r="AR25" s="294">
        <f>'classement '!AU25</f>
        <v>2</v>
      </c>
      <c r="AS25" s="294">
        <f>'classement '!AV25</f>
        <v>0</v>
      </c>
      <c r="AT25" s="294">
        <f>'classement '!AW25</f>
        <v>0</v>
      </c>
      <c r="AU25" s="295">
        <f>'classement '!AX25</f>
        <v>1</v>
      </c>
      <c r="AV25" s="296">
        <v>18</v>
      </c>
    </row>
    <row r="26" spans="1:48" s="276" customFormat="1" ht="19.5" customHeight="1">
      <c r="A26" s="261">
        <f>'classement '!A26</f>
        <v>63</v>
      </c>
      <c r="B26" s="262" t="str">
        <f>'classement '!B26</f>
        <v>NENETTE</v>
      </c>
      <c r="C26" s="263" t="str">
        <f>'classement '!C26</f>
        <v>VIDAL Stéphane - PAVIA Cyril</v>
      </c>
      <c r="D26" s="263" t="str">
        <f>'classement '!D26</f>
        <v>34/34</v>
      </c>
      <c r="E26" s="264"/>
      <c r="F26" s="265"/>
      <c r="G26" s="265">
        <v>0</v>
      </c>
      <c r="H26" s="265"/>
      <c r="I26" s="265"/>
      <c r="J26" s="266">
        <v>0</v>
      </c>
      <c r="K26" s="267"/>
      <c r="L26" s="265"/>
      <c r="M26" s="265">
        <v>0</v>
      </c>
      <c r="N26" s="286"/>
      <c r="O26" s="268"/>
      <c r="P26" s="266">
        <v>0</v>
      </c>
      <c r="Q26" s="264"/>
      <c r="R26" s="265"/>
      <c r="S26" s="265">
        <v>0</v>
      </c>
      <c r="T26" s="265">
        <v>0</v>
      </c>
      <c r="U26" s="265">
        <v>0</v>
      </c>
      <c r="V26" s="269"/>
      <c r="W26" s="267"/>
      <c r="X26" s="265"/>
      <c r="Y26" s="265">
        <v>0</v>
      </c>
      <c r="Z26" s="265"/>
      <c r="AA26" s="265"/>
      <c r="AB26" s="266">
        <v>0</v>
      </c>
      <c r="AC26" s="267"/>
      <c r="AD26" s="265"/>
      <c r="AE26" s="265">
        <v>0</v>
      </c>
      <c r="AF26" s="265"/>
      <c r="AG26" s="265"/>
      <c r="AH26" s="266">
        <v>0</v>
      </c>
      <c r="AI26" s="267"/>
      <c r="AJ26" s="265"/>
      <c r="AK26" s="265">
        <v>0</v>
      </c>
      <c r="AL26" s="265">
        <v>0</v>
      </c>
      <c r="AM26" s="265">
        <v>0</v>
      </c>
      <c r="AN26" s="269">
        <v>0</v>
      </c>
      <c r="AO26" s="270">
        <f>'classement '!AR26</f>
        <v>2</v>
      </c>
      <c r="AP26" s="271">
        <f>'classement '!AS26</f>
        <v>334.5</v>
      </c>
      <c r="AQ26" s="272">
        <f>'classement '!AT26</f>
        <v>2</v>
      </c>
      <c r="AR26" s="273">
        <f>'classement '!AU26</f>
        <v>0</v>
      </c>
      <c r="AS26" s="273">
        <f>'classement '!AV26</f>
        <v>0</v>
      </c>
      <c r="AT26" s="273">
        <f>'classement '!AW26</f>
        <v>0</v>
      </c>
      <c r="AU26" s="274">
        <f>'classement '!AX26</f>
        <v>0</v>
      </c>
      <c r="AV26" s="296">
        <v>19</v>
      </c>
    </row>
    <row r="27" spans="1:48" s="287" customFormat="1" ht="19.5" customHeight="1">
      <c r="A27" s="261">
        <f>'classement '!A27</f>
        <v>62</v>
      </c>
      <c r="B27" s="262" t="str">
        <f>'classement '!B27</f>
        <v>TEAM AVEYRON PECHE - AUBERGE DE ST ROME</v>
      </c>
      <c r="C27" s="263" t="str">
        <f>'classement '!C27</f>
        <v>TRINQUIER Guillaume - VIALA Brice</v>
      </c>
      <c r="D27" s="263" t="str">
        <f>'classement '!D27</f>
        <v>12/12</v>
      </c>
      <c r="E27" s="209"/>
      <c r="F27" s="280"/>
      <c r="G27" s="280">
        <v>0</v>
      </c>
      <c r="H27" s="280"/>
      <c r="I27" s="280"/>
      <c r="J27" s="281">
        <v>0</v>
      </c>
      <c r="K27" s="282"/>
      <c r="L27" s="280"/>
      <c r="M27" s="280">
        <v>0</v>
      </c>
      <c r="N27" s="283"/>
      <c r="O27" s="284"/>
      <c r="P27" s="281">
        <v>0</v>
      </c>
      <c r="Q27" s="209"/>
      <c r="R27" s="280"/>
      <c r="S27" s="280">
        <v>0</v>
      </c>
      <c r="T27" s="280">
        <v>0</v>
      </c>
      <c r="U27" s="280">
        <v>0</v>
      </c>
      <c r="V27" s="285"/>
      <c r="W27" s="282"/>
      <c r="X27" s="280"/>
      <c r="Y27" s="280">
        <v>0</v>
      </c>
      <c r="Z27" s="280"/>
      <c r="AA27" s="280"/>
      <c r="AB27" s="281">
        <v>0</v>
      </c>
      <c r="AC27" s="282"/>
      <c r="AD27" s="280"/>
      <c r="AE27" s="280">
        <v>0</v>
      </c>
      <c r="AF27" s="280"/>
      <c r="AG27" s="280"/>
      <c r="AH27" s="281">
        <v>0</v>
      </c>
      <c r="AI27" s="282"/>
      <c r="AJ27" s="280"/>
      <c r="AK27" s="280">
        <v>0</v>
      </c>
      <c r="AL27" s="280">
        <v>0</v>
      </c>
      <c r="AM27" s="280">
        <v>0</v>
      </c>
      <c r="AN27" s="285">
        <v>0</v>
      </c>
      <c r="AO27" s="270">
        <f>'classement '!AR27</f>
        <v>3</v>
      </c>
      <c r="AP27" s="271">
        <f>'classement '!AS27</f>
        <v>327.5</v>
      </c>
      <c r="AQ27" s="272">
        <f>'classement '!AT27</f>
        <v>1</v>
      </c>
      <c r="AR27" s="273">
        <f>'classement '!AU27</f>
        <v>2</v>
      </c>
      <c r="AS27" s="273">
        <f>'classement '!AV27</f>
        <v>0</v>
      </c>
      <c r="AT27" s="273">
        <f>'classement '!AW27</f>
        <v>0</v>
      </c>
      <c r="AU27" s="274">
        <f>'classement '!AX27</f>
        <v>0</v>
      </c>
      <c r="AV27" s="296">
        <v>20</v>
      </c>
    </row>
    <row r="28" spans="1:48" s="287" customFormat="1" ht="33" customHeight="1">
      <c r="A28" s="288">
        <f>'classement '!A28</f>
        <v>13</v>
      </c>
      <c r="B28" s="277" t="str">
        <f>'classement '!B28</f>
        <v>ADPECHE 63</v>
      </c>
      <c r="C28" s="278" t="str">
        <f>'classement '!C28</f>
        <v>CLERET Michel - CAILOUX Vincent</v>
      </c>
      <c r="D28" s="263" t="str">
        <f>'classement '!D28</f>
        <v>63/63</v>
      </c>
      <c r="E28" s="209"/>
      <c r="F28" s="280"/>
      <c r="G28" s="280">
        <v>0</v>
      </c>
      <c r="H28" s="280"/>
      <c r="I28" s="280"/>
      <c r="J28" s="281">
        <v>0</v>
      </c>
      <c r="K28" s="282"/>
      <c r="L28" s="280"/>
      <c r="M28" s="280">
        <v>0</v>
      </c>
      <c r="N28" s="289"/>
      <c r="O28" s="290"/>
      <c r="P28" s="281">
        <v>0</v>
      </c>
      <c r="Q28" s="209"/>
      <c r="R28" s="280"/>
      <c r="S28" s="280">
        <v>0</v>
      </c>
      <c r="T28" s="280">
        <v>0</v>
      </c>
      <c r="U28" s="280">
        <v>0</v>
      </c>
      <c r="V28" s="285"/>
      <c r="W28" s="282"/>
      <c r="X28" s="280"/>
      <c r="Y28" s="280">
        <v>0</v>
      </c>
      <c r="Z28" s="280"/>
      <c r="AA28" s="280"/>
      <c r="AB28" s="281">
        <v>0</v>
      </c>
      <c r="AC28" s="282"/>
      <c r="AD28" s="280"/>
      <c r="AE28" s="280">
        <v>0</v>
      </c>
      <c r="AF28" s="280"/>
      <c r="AG28" s="280"/>
      <c r="AH28" s="281">
        <v>0</v>
      </c>
      <c r="AI28" s="282"/>
      <c r="AJ28" s="280"/>
      <c r="AK28" s="280">
        <v>0</v>
      </c>
      <c r="AL28" s="280">
        <v>0</v>
      </c>
      <c r="AM28" s="280">
        <v>0</v>
      </c>
      <c r="AN28" s="285">
        <v>0</v>
      </c>
      <c r="AO28" s="291">
        <f>'classement '!AR28</f>
        <v>3</v>
      </c>
      <c r="AP28" s="292">
        <f>'classement '!AS28</f>
        <v>285</v>
      </c>
      <c r="AQ28" s="293">
        <f>'classement '!AT28</f>
        <v>1</v>
      </c>
      <c r="AR28" s="294">
        <f>'classement '!AU28</f>
        <v>2</v>
      </c>
      <c r="AS28" s="294">
        <f>'classement '!AV28</f>
        <v>0</v>
      </c>
      <c r="AT28" s="294">
        <f>'classement '!AW28</f>
        <v>0</v>
      </c>
      <c r="AU28" s="295">
        <f>'classement '!AX28</f>
        <v>0</v>
      </c>
      <c r="AV28" s="296">
        <v>21</v>
      </c>
    </row>
    <row r="29" spans="1:48" s="287" customFormat="1" ht="19.5" customHeight="1">
      <c r="A29" s="261">
        <f>'classement '!A29</f>
        <v>53</v>
      </c>
      <c r="B29" s="262" t="str">
        <f>'classement '!B29</f>
        <v>ASTUCIT - NAVICOM - SUD EST APPATS</v>
      </c>
      <c r="C29" s="263" t="str">
        <f>'classement '!C29</f>
        <v>PRIETO Jean-Marc - DACUNHA Serge</v>
      </c>
      <c r="D29" s="263" t="str">
        <f>'classement '!D29</f>
        <v>09/09</v>
      </c>
      <c r="E29" s="209"/>
      <c r="F29" s="280"/>
      <c r="G29" s="280">
        <v>0</v>
      </c>
      <c r="H29" s="280"/>
      <c r="I29" s="280"/>
      <c r="J29" s="281">
        <v>0</v>
      </c>
      <c r="K29" s="282"/>
      <c r="L29" s="280"/>
      <c r="M29" s="280">
        <v>0</v>
      </c>
      <c r="N29" s="283"/>
      <c r="O29" s="284"/>
      <c r="P29" s="281">
        <v>0</v>
      </c>
      <c r="Q29" s="209"/>
      <c r="R29" s="280"/>
      <c r="S29" s="280">
        <v>0</v>
      </c>
      <c r="T29" s="280">
        <v>0</v>
      </c>
      <c r="U29" s="280">
        <v>0</v>
      </c>
      <c r="V29" s="285"/>
      <c r="W29" s="282"/>
      <c r="X29" s="280"/>
      <c r="Y29" s="280">
        <v>0</v>
      </c>
      <c r="Z29" s="280"/>
      <c r="AA29" s="280"/>
      <c r="AB29" s="281">
        <v>0</v>
      </c>
      <c r="AC29" s="282"/>
      <c r="AD29" s="280"/>
      <c r="AE29" s="280">
        <v>0</v>
      </c>
      <c r="AF29" s="280"/>
      <c r="AG29" s="280"/>
      <c r="AH29" s="281">
        <v>0</v>
      </c>
      <c r="AI29" s="282"/>
      <c r="AJ29" s="280"/>
      <c r="AK29" s="280">
        <v>0</v>
      </c>
      <c r="AL29" s="280">
        <v>0</v>
      </c>
      <c r="AM29" s="280">
        <v>0</v>
      </c>
      <c r="AN29" s="285">
        <v>0</v>
      </c>
      <c r="AO29" s="270">
        <f>'classement '!AR29</f>
        <v>2</v>
      </c>
      <c r="AP29" s="271">
        <f>'classement '!AS29</f>
        <v>279</v>
      </c>
      <c r="AQ29" s="272">
        <f>'classement '!AT29</f>
        <v>1</v>
      </c>
      <c r="AR29" s="273">
        <f>'classement '!AU29</f>
        <v>1</v>
      </c>
      <c r="AS29" s="273">
        <f>'classement '!AV29</f>
        <v>0</v>
      </c>
      <c r="AT29" s="273">
        <f>'classement '!AW29</f>
        <v>0</v>
      </c>
      <c r="AU29" s="274">
        <f>'classement '!AX29</f>
        <v>0</v>
      </c>
      <c r="AV29" s="296">
        <v>22</v>
      </c>
    </row>
    <row r="30" spans="1:48" s="287" customFormat="1" ht="19.5" customHeight="1">
      <c r="A30" s="288">
        <f>'classement '!A30</f>
        <v>21</v>
      </c>
      <c r="B30" s="277" t="str">
        <f>'classement '!B30</f>
        <v>CHRISSI  - D and JP - ELMADUC HR - NAVICOM</v>
      </c>
      <c r="C30" s="278" t="str">
        <f>'classement '!C30</f>
        <v> FAURE Jean Pierre - RUFFIN Daniel </v>
      </c>
      <c r="D30" s="263" t="str">
        <f>'classement '!D30</f>
        <v>03/03</v>
      </c>
      <c r="E30" s="209"/>
      <c r="F30" s="280"/>
      <c r="G30" s="280">
        <v>0</v>
      </c>
      <c r="H30" s="280"/>
      <c r="I30" s="280"/>
      <c r="J30" s="281">
        <v>0</v>
      </c>
      <c r="K30" s="282"/>
      <c r="L30" s="280"/>
      <c r="M30" s="280">
        <v>0</v>
      </c>
      <c r="N30" s="289"/>
      <c r="O30" s="290"/>
      <c r="P30" s="281">
        <v>0</v>
      </c>
      <c r="Q30" s="209"/>
      <c r="R30" s="280"/>
      <c r="S30" s="280">
        <v>0</v>
      </c>
      <c r="T30" s="280">
        <v>0</v>
      </c>
      <c r="U30" s="280">
        <v>0</v>
      </c>
      <c r="V30" s="285"/>
      <c r="W30" s="282"/>
      <c r="X30" s="280"/>
      <c r="Y30" s="280">
        <v>0</v>
      </c>
      <c r="Z30" s="280"/>
      <c r="AA30" s="280"/>
      <c r="AB30" s="281">
        <v>0</v>
      </c>
      <c r="AC30" s="282"/>
      <c r="AD30" s="280"/>
      <c r="AE30" s="280">
        <v>0</v>
      </c>
      <c r="AF30" s="280"/>
      <c r="AG30" s="280"/>
      <c r="AH30" s="281">
        <v>0</v>
      </c>
      <c r="AI30" s="282"/>
      <c r="AJ30" s="280"/>
      <c r="AK30" s="280">
        <v>0</v>
      </c>
      <c r="AL30" s="280">
        <v>0</v>
      </c>
      <c r="AM30" s="280">
        <v>0</v>
      </c>
      <c r="AN30" s="285">
        <v>0</v>
      </c>
      <c r="AO30" s="291">
        <f>'classement '!AR30</f>
        <v>2</v>
      </c>
      <c r="AP30" s="292">
        <f>'classement '!AS30</f>
        <v>273.5</v>
      </c>
      <c r="AQ30" s="293">
        <f>'classement '!AT30</f>
        <v>1</v>
      </c>
      <c r="AR30" s="294">
        <f>'classement '!AU30</f>
        <v>0</v>
      </c>
      <c r="AS30" s="294">
        <f>'classement '!AV30</f>
        <v>0</v>
      </c>
      <c r="AT30" s="294">
        <f>'classement '!AW30</f>
        <v>0</v>
      </c>
      <c r="AU30" s="295">
        <f>'classement '!AX30</f>
        <v>1</v>
      </c>
      <c r="AV30" s="296">
        <v>23</v>
      </c>
    </row>
    <row r="31" spans="1:48" s="287" customFormat="1" ht="19.5" customHeight="1">
      <c r="A31" s="261">
        <f>'classement '!A31</f>
        <v>19</v>
      </c>
      <c r="B31" s="262" t="str">
        <f>'classement '!B31</f>
        <v>SAPHIR - ULMER HALL NAUTIQUE- AAPPMA CHAMPS SUR TARENTAINE - </v>
      </c>
      <c r="C31" s="263" t="str">
        <f>'classement '!C31</f>
        <v>MASSIAS Arnaud - CHASTAIN Jean-Philippe </v>
      </c>
      <c r="D31" s="263" t="str">
        <f>'classement '!D31</f>
        <v>15/15</v>
      </c>
      <c r="E31" s="209"/>
      <c r="F31" s="280"/>
      <c r="G31" s="280">
        <v>0</v>
      </c>
      <c r="H31" s="280"/>
      <c r="I31" s="280"/>
      <c r="J31" s="281">
        <v>0</v>
      </c>
      <c r="K31" s="282"/>
      <c r="L31" s="280"/>
      <c r="M31" s="280">
        <v>0</v>
      </c>
      <c r="N31" s="283"/>
      <c r="O31" s="284"/>
      <c r="P31" s="281">
        <v>0</v>
      </c>
      <c r="Q31" s="209"/>
      <c r="R31" s="280"/>
      <c r="S31" s="280">
        <v>0</v>
      </c>
      <c r="T31" s="280">
        <v>0</v>
      </c>
      <c r="U31" s="280">
        <v>0</v>
      </c>
      <c r="V31" s="285"/>
      <c r="W31" s="282"/>
      <c r="X31" s="280"/>
      <c r="Y31" s="280">
        <v>0</v>
      </c>
      <c r="Z31" s="280"/>
      <c r="AA31" s="280"/>
      <c r="AB31" s="281">
        <v>0</v>
      </c>
      <c r="AC31" s="282"/>
      <c r="AD31" s="280"/>
      <c r="AE31" s="280">
        <v>0</v>
      </c>
      <c r="AF31" s="280"/>
      <c r="AG31" s="280"/>
      <c r="AH31" s="281">
        <v>0</v>
      </c>
      <c r="AI31" s="282"/>
      <c r="AJ31" s="280"/>
      <c r="AK31" s="280">
        <v>0</v>
      </c>
      <c r="AL31" s="280">
        <v>0</v>
      </c>
      <c r="AM31" s="280">
        <v>0</v>
      </c>
      <c r="AN31" s="285">
        <v>0</v>
      </c>
      <c r="AO31" s="270">
        <f>'classement '!AR31</f>
        <v>1</v>
      </c>
      <c r="AP31" s="271">
        <f>'classement '!AS31</f>
        <v>255</v>
      </c>
      <c r="AQ31" s="272">
        <f>'classement '!AT31</f>
        <v>1</v>
      </c>
      <c r="AR31" s="273">
        <f>'classement '!AU31</f>
        <v>0</v>
      </c>
      <c r="AS31" s="273">
        <f>'classement '!AV31</f>
        <v>0</v>
      </c>
      <c r="AT31" s="273">
        <f>'classement '!AW31</f>
        <v>0</v>
      </c>
      <c r="AU31" s="274">
        <f>'classement '!AX31</f>
        <v>0</v>
      </c>
      <c r="AV31" s="296">
        <v>24</v>
      </c>
    </row>
    <row r="32" spans="1:48" s="287" customFormat="1" ht="19.5" customHeight="1">
      <c r="A32" s="288">
        <f>'classement '!A32</f>
        <v>16</v>
      </c>
      <c r="B32" s="277" t="str">
        <f>'classement '!B32</f>
        <v>DC OUTDOOR - GARBOLINO - DELALANDE </v>
      </c>
      <c r="C32" s="278" t="str">
        <f>'classement '!C32</f>
        <v>ASSIE Philippe - GLEYSSES Nicolas</v>
      </c>
      <c r="D32" s="263" t="str">
        <f>'classement '!D32</f>
        <v>81/81</v>
      </c>
      <c r="E32" s="209"/>
      <c r="F32" s="280"/>
      <c r="G32" s="280">
        <v>0</v>
      </c>
      <c r="H32" s="280"/>
      <c r="I32" s="280"/>
      <c r="J32" s="281">
        <v>0</v>
      </c>
      <c r="K32" s="282"/>
      <c r="L32" s="280"/>
      <c r="M32" s="280">
        <v>0</v>
      </c>
      <c r="N32" s="289"/>
      <c r="O32" s="290"/>
      <c r="P32" s="281">
        <v>0</v>
      </c>
      <c r="Q32" s="209"/>
      <c r="R32" s="280"/>
      <c r="S32" s="280">
        <v>0</v>
      </c>
      <c r="T32" s="280">
        <v>0</v>
      </c>
      <c r="U32" s="280">
        <v>0</v>
      </c>
      <c r="V32" s="285"/>
      <c r="W32" s="282"/>
      <c r="X32" s="280"/>
      <c r="Y32" s="280">
        <v>0</v>
      </c>
      <c r="Z32" s="280"/>
      <c r="AA32" s="280"/>
      <c r="AB32" s="281">
        <v>0</v>
      </c>
      <c r="AC32" s="282"/>
      <c r="AD32" s="280"/>
      <c r="AE32" s="280">
        <v>0</v>
      </c>
      <c r="AF32" s="280"/>
      <c r="AG32" s="280"/>
      <c r="AH32" s="281">
        <v>0</v>
      </c>
      <c r="AI32" s="282"/>
      <c r="AJ32" s="280"/>
      <c r="AK32" s="280">
        <v>0</v>
      </c>
      <c r="AL32" s="280">
        <v>0</v>
      </c>
      <c r="AM32" s="280">
        <v>0</v>
      </c>
      <c r="AN32" s="285">
        <v>0</v>
      </c>
      <c r="AO32" s="291">
        <f>'classement '!AR32</f>
        <v>1</v>
      </c>
      <c r="AP32" s="292">
        <f>'classement '!AS32</f>
        <v>240</v>
      </c>
      <c r="AQ32" s="293">
        <f>'classement '!AT32</f>
        <v>1</v>
      </c>
      <c r="AR32" s="294">
        <f>'classement '!AU32</f>
        <v>0</v>
      </c>
      <c r="AS32" s="294">
        <f>'classement '!AV32</f>
        <v>0</v>
      </c>
      <c r="AT32" s="294">
        <f>'classement '!AW32</f>
        <v>0</v>
      </c>
      <c r="AU32" s="295">
        <f>'classement '!AX32</f>
        <v>0</v>
      </c>
      <c r="AV32" s="296">
        <v>25</v>
      </c>
    </row>
    <row r="33" spans="1:48" s="287" customFormat="1" ht="19.5" customHeight="1">
      <c r="A33" s="261">
        <f>'classement '!A33</f>
        <v>78</v>
      </c>
      <c r="B33" s="262">
        <f>'classement '!B33</f>
        <v>0</v>
      </c>
      <c r="C33" s="263" t="str">
        <f>'classement '!C33</f>
        <v>RIETMANN Laurent - MORALEZ Benoit</v>
      </c>
      <c r="D33" s="263">
        <f>'classement '!D33</f>
        <v>0</v>
      </c>
      <c r="E33" s="209"/>
      <c r="F33" s="280"/>
      <c r="G33" s="280">
        <v>0</v>
      </c>
      <c r="H33" s="280"/>
      <c r="I33" s="280"/>
      <c r="J33" s="281">
        <v>0</v>
      </c>
      <c r="K33" s="282"/>
      <c r="L33" s="280"/>
      <c r="M33" s="280">
        <v>0</v>
      </c>
      <c r="N33" s="283"/>
      <c r="O33" s="284"/>
      <c r="P33" s="281">
        <v>0</v>
      </c>
      <c r="Q33" s="209"/>
      <c r="R33" s="280"/>
      <c r="S33" s="280">
        <v>0</v>
      </c>
      <c r="T33" s="280">
        <v>0</v>
      </c>
      <c r="U33" s="280">
        <v>0</v>
      </c>
      <c r="V33" s="285"/>
      <c r="W33" s="282"/>
      <c r="X33" s="280"/>
      <c r="Y33" s="280">
        <v>0</v>
      </c>
      <c r="Z33" s="280"/>
      <c r="AA33" s="280"/>
      <c r="AB33" s="281">
        <v>0</v>
      </c>
      <c r="AC33" s="282"/>
      <c r="AD33" s="280"/>
      <c r="AE33" s="280">
        <v>0</v>
      </c>
      <c r="AF33" s="280"/>
      <c r="AG33" s="280"/>
      <c r="AH33" s="281">
        <v>0</v>
      </c>
      <c r="AI33" s="282"/>
      <c r="AJ33" s="280"/>
      <c r="AK33" s="280">
        <v>0</v>
      </c>
      <c r="AL33" s="280">
        <v>0</v>
      </c>
      <c r="AM33" s="280">
        <v>0</v>
      </c>
      <c r="AN33" s="285">
        <v>0</v>
      </c>
      <c r="AO33" s="270">
        <f>'classement '!AR33</f>
        <v>2</v>
      </c>
      <c r="AP33" s="271">
        <f>'classement '!AS33</f>
        <v>205.5</v>
      </c>
      <c r="AQ33" s="272">
        <f>'classement '!AT33</f>
        <v>1</v>
      </c>
      <c r="AR33" s="273">
        <f>'classement '!AU33</f>
        <v>1</v>
      </c>
      <c r="AS33" s="273">
        <f>'classement '!AV33</f>
        <v>0</v>
      </c>
      <c r="AT33" s="273">
        <f>'classement '!AW33</f>
        <v>0</v>
      </c>
      <c r="AU33" s="274">
        <f>'classement '!AX33</f>
        <v>0</v>
      </c>
      <c r="AV33" s="296">
        <v>26</v>
      </c>
    </row>
    <row r="34" spans="1:48" s="287" customFormat="1" ht="19.5" customHeight="1">
      <c r="A34" s="288">
        <f>'classement '!A34</f>
        <v>6</v>
      </c>
      <c r="B34" s="277" t="str">
        <f>'classement '!B34</f>
        <v>PROTEAM PEZON &amp; MICHEL</v>
      </c>
      <c r="C34" s="278" t="str">
        <f>'classement '!C34</f>
        <v>MARGUET Pierre-Antoine -  BERTRAND Eddy            </v>
      </c>
      <c r="D34" s="263" t="str">
        <f>'classement '!D34</f>
        <v>12/12</v>
      </c>
      <c r="E34" s="209"/>
      <c r="F34" s="280">
        <v>100</v>
      </c>
      <c r="G34" s="280">
        <v>300</v>
      </c>
      <c r="H34" s="280"/>
      <c r="I34" s="280"/>
      <c r="J34" s="281">
        <v>0</v>
      </c>
      <c r="K34" s="282"/>
      <c r="L34" s="280"/>
      <c r="M34" s="280">
        <v>0</v>
      </c>
      <c r="N34" s="289"/>
      <c r="O34" s="290"/>
      <c r="P34" s="281">
        <v>0</v>
      </c>
      <c r="Q34" s="209"/>
      <c r="R34" s="280"/>
      <c r="S34" s="280">
        <v>0</v>
      </c>
      <c r="T34" s="280">
        <v>0</v>
      </c>
      <c r="U34" s="280">
        <v>300</v>
      </c>
      <c r="V34" s="285"/>
      <c r="W34" s="282"/>
      <c r="X34" s="280"/>
      <c r="Y34" s="280">
        <v>0</v>
      </c>
      <c r="Z34" s="280"/>
      <c r="AA34" s="280"/>
      <c r="AB34" s="281">
        <v>0</v>
      </c>
      <c r="AC34" s="282"/>
      <c r="AD34" s="280"/>
      <c r="AE34" s="280">
        <v>0</v>
      </c>
      <c r="AF34" s="280"/>
      <c r="AG34" s="280"/>
      <c r="AH34" s="281">
        <v>0</v>
      </c>
      <c r="AI34" s="282"/>
      <c r="AJ34" s="280"/>
      <c r="AK34" s="280">
        <v>0</v>
      </c>
      <c r="AL34" s="280">
        <v>0</v>
      </c>
      <c r="AM34" s="280">
        <v>0</v>
      </c>
      <c r="AN34" s="285">
        <v>0</v>
      </c>
      <c r="AO34" s="291">
        <f>'classement '!AR34</f>
        <v>3</v>
      </c>
      <c r="AP34" s="292">
        <f>'classement '!AS34</f>
        <v>182</v>
      </c>
      <c r="AQ34" s="293">
        <f>'classement '!AT34</f>
        <v>0</v>
      </c>
      <c r="AR34" s="294">
        <f>'classement '!AU34</f>
        <v>2</v>
      </c>
      <c r="AS34" s="294">
        <f>'classement '!AV34</f>
        <v>0</v>
      </c>
      <c r="AT34" s="294">
        <f>'classement '!AW34</f>
        <v>0</v>
      </c>
      <c r="AU34" s="295">
        <f>'classement '!AX34</f>
        <v>1</v>
      </c>
      <c r="AV34" s="296">
        <v>27</v>
      </c>
    </row>
    <row r="35" spans="1:48" s="287" customFormat="1" ht="25.5" customHeight="1">
      <c r="A35" s="261">
        <f>'classement '!A35</f>
        <v>47</v>
      </c>
      <c r="B35" s="262" t="str">
        <f>'classement '!B35</f>
        <v>PHERE PLAISIR - BPLI </v>
      </c>
      <c r="C35" s="263" t="str">
        <f>'classement '!C35</f>
        <v>PHERE Sébastien - BASTIDE Jean-Yves</v>
      </c>
      <c r="D35" s="263" t="str">
        <f>'classement '!D35</f>
        <v>12/12</v>
      </c>
      <c r="E35" s="209"/>
      <c r="F35" s="280"/>
      <c r="G35" s="280">
        <v>0</v>
      </c>
      <c r="H35" s="280"/>
      <c r="I35" s="280"/>
      <c r="J35" s="281">
        <v>0</v>
      </c>
      <c r="K35" s="282"/>
      <c r="L35" s="280"/>
      <c r="M35" s="280">
        <v>0</v>
      </c>
      <c r="N35" s="283"/>
      <c r="O35" s="284"/>
      <c r="P35" s="281">
        <v>0</v>
      </c>
      <c r="Q35" s="209"/>
      <c r="R35" s="280"/>
      <c r="S35" s="280">
        <v>0</v>
      </c>
      <c r="T35" s="280">
        <v>0</v>
      </c>
      <c r="U35" s="280">
        <v>0</v>
      </c>
      <c r="V35" s="285"/>
      <c r="W35" s="282"/>
      <c r="X35" s="280"/>
      <c r="Y35" s="280">
        <v>0</v>
      </c>
      <c r="Z35" s="280"/>
      <c r="AA35" s="280"/>
      <c r="AB35" s="281">
        <v>0</v>
      </c>
      <c r="AC35" s="282"/>
      <c r="AD35" s="280"/>
      <c r="AE35" s="280">
        <v>0</v>
      </c>
      <c r="AF35" s="280"/>
      <c r="AG35" s="280"/>
      <c r="AH35" s="281">
        <v>0</v>
      </c>
      <c r="AI35" s="282"/>
      <c r="AJ35" s="280"/>
      <c r="AK35" s="280">
        <v>0</v>
      </c>
      <c r="AL35" s="280">
        <v>0</v>
      </c>
      <c r="AM35" s="280">
        <v>0</v>
      </c>
      <c r="AN35" s="285">
        <v>0</v>
      </c>
      <c r="AO35" s="270">
        <f>'classement '!AR35</f>
        <v>1</v>
      </c>
      <c r="AP35" s="271">
        <f>'classement '!AS35</f>
        <v>180</v>
      </c>
      <c r="AQ35" s="272">
        <f>'classement '!AT35</f>
        <v>1</v>
      </c>
      <c r="AR35" s="273">
        <f>'classement '!AU35</f>
        <v>0</v>
      </c>
      <c r="AS35" s="273">
        <f>'classement '!AV35</f>
        <v>0</v>
      </c>
      <c r="AT35" s="273">
        <f>'classement '!AW35</f>
        <v>0</v>
      </c>
      <c r="AU35" s="274">
        <f>'classement '!AX35</f>
        <v>0</v>
      </c>
      <c r="AV35" s="296">
        <v>28</v>
      </c>
    </row>
    <row r="36" spans="1:48" s="287" customFormat="1" ht="19.5" customHeight="1">
      <c r="A36" s="288">
        <f>'classement '!A36</f>
        <v>1</v>
      </c>
      <c r="B36" s="277" t="str">
        <f>'classement '!B36</f>
        <v>TEAM FOX RAGE</v>
      </c>
      <c r="C36" s="278" t="str">
        <f>'classement '!C36</f>
        <v>SIMON David - ROCHE Francis</v>
      </c>
      <c r="D36" s="263" t="str">
        <f>'classement '!D36</f>
        <v>63/63</v>
      </c>
      <c r="E36" s="209"/>
      <c r="F36" s="280"/>
      <c r="G36" s="280">
        <v>0</v>
      </c>
      <c r="H36" s="280"/>
      <c r="I36" s="280"/>
      <c r="J36" s="281">
        <v>0</v>
      </c>
      <c r="K36" s="282"/>
      <c r="L36" s="280"/>
      <c r="M36" s="280">
        <v>0</v>
      </c>
      <c r="N36" s="289"/>
      <c r="O36" s="290"/>
      <c r="P36" s="281">
        <v>0</v>
      </c>
      <c r="Q36" s="209"/>
      <c r="R36" s="280"/>
      <c r="S36" s="280">
        <v>0</v>
      </c>
      <c r="T36" s="280">
        <v>0</v>
      </c>
      <c r="U36" s="280">
        <v>0</v>
      </c>
      <c r="V36" s="285"/>
      <c r="W36" s="282"/>
      <c r="X36" s="280"/>
      <c r="Y36" s="280">
        <v>0</v>
      </c>
      <c r="Z36" s="280"/>
      <c r="AA36" s="280"/>
      <c r="AB36" s="281">
        <v>0</v>
      </c>
      <c r="AC36" s="282"/>
      <c r="AD36" s="280"/>
      <c r="AE36" s="280">
        <v>0</v>
      </c>
      <c r="AF36" s="280"/>
      <c r="AG36" s="280"/>
      <c r="AH36" s="281">
        <v>0</v>
      </c>
      <c r="AI36" s="282"/>
      <c r="AJ36" s="280"/>
      <c r="AK36" s="280">
        <v>0</v>
      </c>
      <c r="AL36" s="280">
        <v>0</v>
      </c>
      <c r="AM36" s="280">
        <v>0</v>
      </c>
      <c r="AN36" s="285">
        <v>0</v>
      </c>
      <c r="AO36" s="291">
        <f>'classement '!AR36</f>
        <v>1</v>
      </c>
      <c r="AP36" s="292">
        <f>'classement '!AS36</f>
        <v>160.5</v>
      </c>
      <c r="AQ36" s="293">
        <f>'classement '!AT36</f>
        <v>1</v>
      </c>
      <c r="AR36" s="294">
        <f>'classement '!AU36</f>
        <v>0</v>
      </c>
      <c r="AS36" s="294">
        <f>'classement '!AV36</f>
        <v>0</v>
      </c>
      <c r="AT36" s="294">
        <f>'classement '!AW36</f>
        <v>0</v>
      </c>
      <c r="AU36" s="295">
        <f>'classement '!AX36</f>
        <v>0</v>
      </c>
      <c r="AV36" s="296">
        <v>29</v>
      </c>
    </row>
    <row r="37" spans="1:48" s="287" customFormat="1" ht="19.5" customHeight="1">
      <c r="A37" s="261">
        <f>'classement '!A37</f>
        <v>54</v>
      </c>
      <c r="B37" s="262" t="str">
        <f>'classement '!B37</f>
        <v>CANTAL AUVERGNE</v>
      </c>
      <c r="C37" s="263" t="str">
        <f>'classement '!C37</f>
        <v>MALEVILLE Jean-Michel - MALEVILLE Maxime </v>
      </c>
      <c r="D37" s="263" t="str">
        <f>'classement '!D37</f>
        <v>15/15</v>
      </c>
      <c r="E37" s="209"/>
      <c r="F37" s="280"/>
      <c r="G37" s="280">
        <v>0</v>
      </c>
      <c r="H37" s="280"/>
      <c r="I37" s="280"/>
      <c r="J37" s="281">
        <v>0</v>
      </c>
      <c r="K37" s="282"/>
      <c r="L37" s="280"/>
      <c r="M37" s="280">
        <v>0</v>
      </c>
      <c r="N37" s="283"/>
      <c r="O37" s="284"/>
      <c r="P37" s="281">
        <v>0</v>
      </c>
      <c r="Q37" s="209"/>
      <c r="R37" s="280"/>
      <c r="S37" s="280">
        <v>0</v>
      </c>
      <c r="T37" s="280">
        <v>0</v>
      </c>
      <c r="U37" s="280">
        <v>0</v>
      </c>
      <c r="V37" s="285"/>
      <c r="W37" s="282"/>
      <c r="X37" s="280"/>
      <c r="Y37" s="280">
        <v>0</v>
      </c>
      <c r="Z37" s="280"/>
      <c r="AA37" s="280"/>
      <c r="AB37" s="281">
        <v>0</v>
      </c>
      <c r="AC37" s="282"/>
      <c r="AD37" s="280"/>
      <c r="AE37" s="280">
        <v>0</v>
      </c>
      <c r="AF37" s="280"/>
      <c r="AG37" s="280"/>
      <c r="AH37" s="281">
        <v>0</v>
      </c>
      <c r="AI37" s="282"/>
      <c r="AJ37" s="280"/>
      <c r="AK37" s="280">
        <v>0</v>
      </c>
      <c r="AL37" s="280">
        <v>0</v>
      </c>
      <c r="AM37" s="280">
        <v>0</v>
      </c>
      <c r="AN37" s="285">
        <v>0</v>
      </c>
      <c r="AO37" s="270">
        <f>'classement '!AR37</f>
        <v>1</v>
      </c>
      <c r="AP37" s="271">
        <f>'classement '!AS37</f>
        <v>160.5</v>
      </c>
      <c r="AQ37" s="272">
        <f>'classement '!AT37</f>
        <v>1</v>
      </c>
      <c r="AR37" s="273">
        <f>'classement '!AU37</f>
        <v>0</v>
      </c>
      <c r="AS37" s="273">
        <f>'classement '!AV37</f>
        <v>0</v>
      </c>
      <c r="AT37" s="273">
        <f>'classement '!AW37</f>
        <v>0</v>
      </c>
      <c r="AU37" s="274">
        <f>'classement '!AX37</f>
        <v>0</v>
      </c>
      <c r="AV37" s="296">
        <v>30</v>
      </c>
    </row>
    <row r="38" spans="1:48" s="287" customFormat="1" ht="19.5" customHeight="1">
      <c r="A38" s="288">
        <f>'classement '!A38</f>
        <v>20</v>
      </c>
      <c r="B38" s="277">
        <f>'classement '!B38</f>
        <v>0</v>
      </c>
      <c r="C38" s="278" t="str">
        <f>'classement '!C38</f>
        <v>LONCAN Olivier - BOUVET Pierre</v>
      </c>
      <c r="D38" s="263" t="str">
        <f>'classement '!D38</f>
        <v>31/31</v>
      </c>
      <c r="E38" s="209"/>
      <c r="F38" s="280"/>
      <c r="G38" s="280">
        <v>0</v>
      </c>
      <c r="H38" s="280"/>
      <c r="I38" s="280"/>
      <c r="J38" s="281">
        <v>0</v>
      </c>
      <c r="K38" s="282"/>
      <c r="L38" s="280"/>
      <c r="M38" s="280">
        <v>0</v>
      </c>
      <c r="N38" s="289"/>
      <c r="O38" s="290"/>
      <c r="P38" s="281">
        <v>0</v>
      </c>
      <c r="Q38" s="209"/>
      <c r="R38" s="280"/>
      <c r="S38" s="280">
        <v>0</v>
      </c>
      <c r="T38" s="280">
        <v>0</v>
      </c>
      <c r="U38" s="280">
        <v>0</v>
      </c>
      <c r="V38" s="285"/>
      <c r="W38" s="282"/>
      <c r="X38" s="280"/>
      <c r="Y38" s="280">
        <v>0</v>
      </c>
      <c r="Z38" s="280"/>
      <c r="AA38" s="280"/>
      <c r="AB38" s="281">
        <v>0</v>
      </c>
      <c r="AC38" s="282"/>
      <c r="AD38" s="280"/>
      <c r="AE38" s="280">
        <v>0</v>
      </c>
      <c r="AF38" s="280"/>
      <c r="AG38" s="280"/>
      <c r="AH38" s="281">
        <v>0</v>
      </c>
      <c r="AI38" s="282"/>
      <c r="AJ38" s="280"/>
      <c r="AK38" s="280">
        <v>0</v>
      </c>
      <c r="AL38" s="280">
        <v>0</v>
      </c>
      <c r="AM38" s="280">
        <v>0</v>
      </c>
      <c r="AN38" s="285">
        <v>0</v>
      </c>
      <c r="AO38" s="291">
        <f>'classement '!AR38</f>
        <v>3</v>
      </c>
      <c r="AP38" s="292">
        <f>'classement '!AS38</f>
        <v>154</v>
      </c>
      <c r="AQ38" s="293">
        <f>'classement '!AT38</f>
        <v>0</v>
      </c>
      <c r="AR38" s="294">
        <f>'classement '!AU38</f>
        <v>3</v>
      </c>
      <c r="AS38" s="294">
        <f>'classement '!AV38</f>
        <v>0</v>
      </c>
      <c r="AT38" s="294">
        <f>'classement '!AW38</f>
        <v>0</v>
      </c>
      <c r="AU38" s="295">
        <f>'classement '!AX38</f>
        <v>0</v>
      </c>
      <c r="AV38" s="296">
        <v>31</v>
      </c>
    </row>
    <row r="39" spans="1:48" s="287" customFormat="1" ht="19.5" customHeight="1">
      <c r="A39" s="261">
        <f>'classement '!A39</f>
        <v>71</v>
      </c>
      <c r="B39" s="262">
        <f>'classement '!B39</f>
        <v>0</v>
      </c>
      <c r="C39" s="263" t="str">
        <f>'classement '!C39</f>
        <v>MANEGLIA Christian  - BRET Michel</v>
      </c>
      <c r="D39" s="263" t="str">
        <f>'classement '!D39</f>
        <v>09/</v>
      </c>
      <c r="E39" s="209"/>
      <c r="F39" s="280"/>
      <c r="G39" s="280">
        <v>0</v>
      </c>
      <c r="H39" s="280"/>
      <c r="I39" s="280"/>
      <c r="J39" s="281">
        <v>0</v>
      </c>
      <c r="K39" s="282"/>
      <c r="L39" s="280"/>
      <c r="M39" s="280">
        <v>0</v>
      </c>
      <c r="N39" s="283"/>
      <c r="O39" s="284"/>
      <c r="P39" s="281">
        <v>0</v>
      </c>
      <c r="Q39" s="209"/>
      <c r="R39" s="280"/>
      <c r="S39" s="280">
        <v>0</v>
      </c>
      <c r="T39" s="280">
        <v>0</v>
      </c>
      <c r="U39" s="280">
        <v>0</v>
      </c>
      <c r="V39" s="285"/>
      <c r="W39" s="282"/>
      <c r="X39" s="280"/>
      <c r="Y39" s="280">
        <v>0</v>
      </c>
      <c r="Z39" s="280"/>
      <c r="AA39" s="280"/>
      <c r="AB39" s="281">
        <v>0</v>
      </c>
      <c r="AC39" s="282"/>
      <c r="AD39" s="280"/>
      <c r="AE39" s="280">
        <v>0</v>
      </c>
      <c r="AF39" s="280"/>
      <c r="AG39" s="280"/>
      <c r="AH39" s="281">
        <v>0</v>
      </c>
      <c r="AI39" s="282"/>
      <c r="AJ39" s="280"/>
      <c r="AK39" s="280">
        <v>0</v>
      </c>
      <c r="AL39" s="280">
        <v>0</v>
      </c>
      <c r="AM39" s="280">
        <v>0</v>
      </c>
      <c r="AN39" s="285">
        <v>0</v>
      </c>
      <c r="AO39" s="270">
        <f>'classement '!AR39</f>
        <v>2</v>
      </c>
      <c r="AP39" s="271">
        <f>'classement '!AS39</f>
        <v>106</v>
      </c>
      <c r="AQ39" s="272">
        <f>'classement '!AT39</f>
        <v>0</v>
      </c>
      <c r="AR39" s="273">
        <f>'classement '!AU39</f>
        <v>2</v>
      </c>
      <c r="AS39" s="273">
        <f>'classement '!AV39</f>
        <v>0</v>
      </c>
      <c r="AT39" s="273">
        <f>'classement '!AW39</f>
        <v>0</v>
      </c>
      <c r="AU39" s="274">
        <f>'classement '!AX39</f>
        <v>0</v>
      </c>
      <c r="AV39" s="296">
        <v>32</v>
      </c>
    </row>
    <row r="40" spans="1:48" s="287" customFormat="1" ht="19.5" customHeight="1">
      <c r="A40" s="288">
        <f>'classement '!A40</f>
        <v>50</v>
      </c>
      <c r="B40" s="277" t="str">
        <f>'classement '!B40</f>
        <v>CLUB GUITALENS - L'ALBAREDE</v>
      </c>
      <c r="C40" s="278" t="str">
        <f>'classement '!C40</f>
        <v>DOMININ Laurent - DUBOIS Fabrice</v>
      </c>
      <c r="D40" s="263" t="str">
        <f>'classement '!D40</f>
        <v>81/81</v>
      </c>
      <c r="E40" s="209"/>
      <c r="F40" s="280"/>
      <c r="G40" s="280">
        <v>0</v>
      </c>
      <c r="H40" s="280"/>
      <c r="I40" s="280"/>
      <c r="J40" s="281">
        <v>0</v>
      </c>
      <c r="K40" s="282"/>
      <c r="L40" s="280"/>
      <c r="M40" s="280">
        <v>0</v>
      </c>
      <c r="N40" s="289"/>
      <c r="O40" s="290"/>
      <c r="P40" s="281">
        <v>0</v>
      </c>
      <c r="Q40" s="209"/>
      <c r="R40" s="280"/>
      <c r="S40" s="280">
        <v>0</v>
      </c>
      <c r="T40" s="280">
        <v>0</v>
      </c>
      <c r="U40" s="280">
        <v>0</v>
      </c>
      <c r="V40" s="285"/>
      <c r="W40" s="282"/>
      <c r="X40" s="280"/>
      <c r="Y40" s="280">
        <v>0</v>
      </c>
      <c r="Z40" s="280"/>
      <c r="AA40" s="280"/>
      <c r="AB40" s="281">
        <v>0</v>
      </c>
      <c r="AC40" s="282"/>
      <c r="AD40" s="280"/>
      <c r="AE40" s="280">
        <v>0</v>
      </c>
      <c r="AF40" s="280"/>
      <c r="AG40" s="280"/>
      <c r="AH40" s="281">
        <v>0</v>
      </c>
      <c r="AI40" s="282"/>
      <c r="AJ40" s="280"/>
      <c r="AK40" s="280">
        <v>0</v>
      </c>
      <c r="AL40" s="280">
        <v>0</v>
      </c>
      <c r="AM40" s="280">
        <v>0</v>
      </c>
      <c r="AN40" s="285">
        <v>0</v>
      </c>
      <c r="AO40" s="291">
        <f>'classement '!AR40</f>
        <v>2</v>
      </c>
      <c r="AP40" s="292">
        <f>'classement '!AS40</f>
        <v>101</v>
      </c>
      <c r="AQ40" s="293">
        <f>'classement '!AT40</f>
        <v>0</v>
      </c>
      <c r="AR40" s="294">
        <f>'classement '!AU40</f>
        <v>2</v>
      </c>
      <c r="AS40" s="294">
        <f>'classement '!AV40</f>
        <v>0</v>
      </c>
      <c r="AT40" s="294">
        <f>'classement '!AW40</f>
        <v>0</v>
      </c>
      <c r="AU40" s="295">
        <f>'classement '!AX40</f>
        <v>0</v>
      </c>
      <c r="AV40" s="296">
        <v>33</v>
      </c>
    </row>
    <row r="41" spans="1:48" s="287" customFormat="1" ht="19.5" customHeight="1">
      <c r="A41" s="261">
        <f>'classement '!A41</f>
        <v>18</v>
      </c>
      <c r="B41" s="262" t="str">
        <f>'classement '!B41</f>
        <v>FISH'R </v>
      </c>
      <c r="C41" s="263" t="str">
        <f>'classement '!C41</f>
        <v>SEFERRYNOWICZ Christophe - PELISSIER Gilles </v>
      </c>
      <c r="D41" s="263" t="str">
        <f>'classement '!D41</f>
        <v>03/63</v>
      </c>
      <c r="E41" s="209"/>
      <c r="F41" s="280"/>
      <c r="G41" s="280">
        <v>0</v>
      </c>
      <c r="H41" s="280"/>
      <c r="I41" s="280"/>
      <c r="J41" s="281">
        <v>0</v>
      </c>
      <c r="K41" s="282"/>
      <c r="L41" s="280"/>
      <c r="M41" s="280">
        <v>0</v>
      </c>
      <c r="N41" s="283"/>
      <c r="O41" s="284"/>
      <c r="P41" s="281">
        <v>0</v>
      </c>
      <c r="Q41" s="209"/>
      <c r="R41" s="280"/>
      <c r="S41" s="280">
        <v>0</v>
      </c>
      <c r="T41" s="280">
        <v>0</v>
      </c>
      <c r="U41" s="280">
        <v>0</v>
      </c>
      <c r="V41" s="285"/>
      <c r="W41" s="282"/>
      <c r="X41" s="280"/>
      <c r="Y41" s="280">
        <v>0</v>
      </c>
      <c r="Z41" s="280"/>
      <c r="AA41" s="280"/>
      <c r="AB41" s="281">
        <v>0</v>
      </c>
      <c r="AC41" s="282"/>
      <c r="AD41" s="280"/>
      <c r="AE41" s="280">
        <v>0</v>
      </c>
      <c r="AF41" s="280"/>
      <c r="AG41" s="280"/>
      <c r="AH41" s="281">
        <v>0</v>
      </c>
      <c r="AI41" s="282"/>
      <c r="AJ41" s="280"/>
      <c r="AK41" s="280">
        <v>0</v>
      </c>
      <c r="AL41" s="280">
        <v>0</v>
      </c>
      <c r="AM41" s="280">
        <v>0</v>
      </c>
      <c r="AN41" s="285">
        <v>0</v>
      </c>
      <c r="AO41" s="270">
        <f>'classement '!AR41</f>
        <v>1</v>
      </c>
      <c r="AP41" s="271">
        <f>'classement '!AS41</f>
        <v>63</v>
      </c>
      <c r="AQ41" s="272">
        <f>'classement '!AT41</f>
        <v>0</v>
      </c>
      <c r="AR41" s="273">
        <f>'classement '!AU41</f>
        <v>1</v>
      </c>
      <c r="AS41" s="273">
        <f>'classement '!AV41</f>
        <v>0</v>
      </c>
      <c r="AT41" s="273">
        <f>'classement '!AW41</f>
        <v>0</v>
      </c>
      <c r="AU41" s="274">
        <f>'classement '!AX41</f>
        <v>0</v>
      </c>
      <c r="AV41" s="296">
        <v>34</v>
      </c>
    </row>
    <row r="42" spans="1:48" s="287" customFormat="1" ht="19.5" customHeight="1">
      <c r="A42" s="288">
        <f>'classement '!A42</f>
        <v>46</v>
      </c>
      <c r="B42" s="277" t="str">
        <f>'classement '!B42</f>
        <v>LE TEAM 12</v>
      </c>
      <c r="C42" s="278" t="str">
        <f>'classement '!C42</f>
        <v>CALMELS Nicolas - CALMELS Mathieu</v>
      </c>
      <c r="D42" s="263" t="str">
        <f>'classement '!D42</f>
        <v>12/12</v>
      </c>
      <c r="E42" s="209"/>
      <c r="F42" s="280"/>
      <c r="G42" s="280">
        <v>0</v>
      </c>
      <c r="H42" s="280"/>
      <c r="I42" s="280"/>
      <c r="J42" s="281">
        <v>0</v>
      </c>
      <c r="K42" s="282"/>
      <c r="L42" s="280"/>
      <c r="M42" s="280">
        <v>0</v>
      </c>
      <c r="N42" s="289"/>
      <c r="O42" s="290"/>
      <c r="P42" s="281">
        <v>0</v>
      </c>
      <c r="Q42" s="209"/>
      <c r="R42" s="280"/>
      <c r="S42" s="280">
        <v>0</v>
      </c>
      <c r="T42" s="280">
        <v>0</v>
      </c>
      <c r="U42" s="280">
        <v>0</v>
      </c>
      <c r="V42" s="285"/>
      <c r="W42" s="282"/>
      <c r="X42" s="280"/>
      <c r="Y42" s="280">
        <v>0</v>
      </c>
      <c r="Z42" s="280"/>
      <c r="AA42" s="280"/>
      <c r="AB42" s="281">
        <v>0</v>
      </c>
      <c r="AC42" s="282"/>
      <c r="AD42" s="280"/>
      <c r="AE42" s="280">
        <v>0</v>
      </c>
      <c r="AF42" s="280"/>
      <c r="AG42" s="280"/>
      <c r="AH42" s="281">
        <v>0</v>
      </c>
      <c r="AI42" s="282"/>
      <c r="AJ42" s="280"/>
      <c r="AK42" s="280">
        <v>0</v>
      </c>
      <c r="AL42" s="280">
        <v>0</v>
      </c>
      <c r="AM42" s="280">
        <v>0</v>
      </c>
      <c r="AN42" s="285">
        <v>0</v>
      </c>
      <c r="AO42" s="291">
        <f>'classement '!AR42</f>
        <v>1</v>
      </c>
      <c r="AP42" s="292">
        <f>'classement '!AS42</f>
        <v>58</v>
      </c>
      <c r="AQ42" s="293">
        <f>'classement '!AT42</f>
        <v>0</v>
      </c>
      <c r="AR42" s="294">
        <f>'classement '!AU42</f>
        <v>1</v>
      </c>
      <c r="AS42" s="294">
        <f>'classement '!AV42</f>
        <v>0</v>
      </c>
      <c r="AT42" s="294">
        <f>'classement '!AW42</f>
        <v>0</v>
      </c>
      <c r="AU42" s="295">
        <f>'classement '!AX42</f>
        <v>0</v>
      </c>
      <c r="AV42" s="296">
        <v>35</v>
      </c>
    </row>
    <row r="43" spans="1:48" s="287" customFormat="1" ht="19.5" customHeight="1">
      <c r="A43" s="261">
        <f>'classement '!A43</f>
        <v>52</v>
      </c>
      <c r="B43" s="262" t="str">
        <f>'classement '!B43</f>
        <v>PASSION PECHE 46</v>
      </c>
      <c r="C43" s="263" t="str">
        <f>'classement '!C43</f>
        <v>MENDOZA Manuel - JAUBERT Benoit</v>
      </c>
      <c r="D43" s="263" t="str">
        <f>'classement '!D43</f>
        <v>46/46</v>
      </c>
      <c r="E43" s="209"/>
      <c r="F43" s="280"/>
      <c r="G43" s="280">
        <v>0</v>
      </c>
      <c r="H43" s="280"/>
      <c r="I43" s="280"/>
      <c r="J43" s="281">
        <v>0</v>
      </c>
      <c r="K43" s="282"/>
      <c r="L43" s="280"/>
      <c r="M43" s="280">
        <v>0</v>
      </c>
      <c r="N43" s="283"/>
      <c r="O43" s="284"/>
      <c r="P43" s="281">
        <v>0</v>
      </c>
      <c r="Q43" s="209"/>
      <c r="R43" s="280"/>
      <c r="S43" s="280">
        <v>0</v>
      </c>
      <c r="T43" s="280">
        <v>0</v>
      </c>
      <c r="U43" s="280">
        <v>0</v>
      </c>
      <c r="V43" s="285"/>
      <c r="W43" s="282"/>
      <c r="X43" s="280"/>
      <c r="Y43" s="280">
        <v>0</v>
      </c>
      <c r="Z43" s="280"/>
      <c r="AA43" s="280"/>
      <c r="AB43" s="281">
        <v>0</v>
      </c>
      <c r="AC43" s="282"/>
      <c r="AD43" s="280"/>
      <c r="AE43" s="280">
        <v>0</v>
      </c>
      <c r="AF43" s="280"/>
      <c r="AG43" s="280"/>
      <c r="AH43" s="281">
        <v>0</v>
      </c>
      <c r="AI43" s="282"/>
      <c r="AJ43" s="280"/>
      <c r="AK43" s="280">
        <v>0</v>
      </c>
      <c r="AL43" s="280">
        <v>0</v>
      </c>
      <c r="AM43" s="280">
        <v>0</v>
      </c>
      <c r="AN43" s="285">
        <v>0</v>
      </c>
      <c r="AO43" s="270">
        <f>'classement '!AR43</f>
        <v>1</v>
      </c>
      <c r="AP43" s="271">
        <f>'classement '!AS43</f>
        <v>54</v>
      </c>
      <c r="AQ43" s="272">
        <f>'classement '!AT43</f>
        <v>0</v>
      </c>
      <c r="AR43" s="273">
        <f>'classement '!AU43</f>
        <v>1</v>
      </c>
      <c r="AS43" s="273">
        <f>'classement '!AV43</f>
        <v>0</v>
      </c>
      <c r="AT43" s="273">
        <f>'classement '!AW43</f>
        <v>0</v>
      </c>
      <c r="AU43" s="274">
        <f>'classement '!AX43</f>
        <v>0</v>
      </c>
      <c r="AV43" s="296">
        <v>36</v>
      </c>
    </row>
    <row r="44" spans="1:48" s="287" customFormat="1" ht="19.5" customHeight="1">
      <c r="A44" s="288">
        <f>'classement '!A44</f>
        <v>31</v>
      </c>
      <c r="B44" s="277" t="str">
        <f>'classement '!B44</f>
        <v>Club GUITALENS - L'ALBAREDE</v>
      </c>
      <c r="C44" s="278" t="str">
        <f>'classement '!C44</f>
        <v>RIGAL Paul - PAILLIER Benjamin</v>
      </c>
      <c r="D44" s="263" t="str">
        <f>'classement '!D44</f>
        <v>31/31</v>
      </c>
      <c r="E44" s="209"/>
      <c r="F44" s="280"/>
      <c r="G44" s="280">
        <v>0</v>
      </c>
      <c r="H44" s="280"/>
      <c r="I44" s="280"/>
      <c r="J44" s="281">
        <v>0</v>
      </c>
      <c r="K44" s="282"/>
      <c r="L44" s="280"/>
      <c r="M44" s="280">
        <v>0</v>
      </c>
      <c r="N44" s="289"/>
      <c r="O44" s="290"/>
      <c r="P44" s="281">
        <v>0</v>
      </c>
      <c r="Q44" s="209"/>
      <c r="R44" s="280"/>
      <c r="S44" s="280">
        <v>0</v>
      </c>
      <c r="T44" s="280">
        <v>0</v>
      </c>
      <c r="U44" s="280">
        <v>0</v>
      </c>
      <c r="V44" s="285"/>
      <c r="W44" s="282"/>
      <c r="X44" s="280"/>
      <c r="Y44" s="280">
        <v>0</v>
      </c>
      <c r="Z44" s="280"/>
      <c r="AA44" s="280"/>
      <c r="AB44" s="281">
        <v>0</v>
      </c>
      <c r="AC44" s="282"/>
      <c r="AD44" s="280"/>
      <c r="AE44" s="280">
        <v>0</v>
      </c>
      <c r="AF44" s="280"/>
      <c r="AG44" s="280"/>
      <c r="AH44" s="281">
        <v>0</v>
      </c>
      <c r="AI44" s="282"/>
      <c r="AJ44" s="280"/>
      <c r="AK44" s="280">
        <v>0</v>
      </c>
      <c r="AL44" s="280">
        <v>0</v>
      </c>
      <c r="AM44" s="280">
        <v>0</v>
      </c>
      <c r="AN44" s="285">
        <v>0</v>
      </c>
      <c r="AO44" s="291">
        <f>'classement '!AR44</f>
        <v>1</v>
      </c>
      <c r="AP44" s="292">
        <f>'classement '!AS44</f>
        <v>50</v>
      </c>
      <c r="AQ44" s="293">
        <f>'classement '!AT44</f>
        <v>0</v>
      </c>
      <c r="AR44" s="294">
        <f>'classement '!AU44</f>
        <v>1</v>
      </c>
      <c r="AS44" s="294">
        <f>'classement '!AV44</f>
        <v>0</v>
      </c>
      <c r="AT44" s="294">
        <f>'classement '!AW44</f>
        <v>0</v>
      </c>
      <c r="AU44" s="295">
        <f>'classement '!AX44</f>
        <v>0</v>
      </c>
      <c r="AV44" s="296">
        <v>37</v>
      </c>
    </row>
    <row r="45" spans="1:48" s="287" customFormat="1" ht="19.5" customHeight="1">
      <c r="A45" s="261">
        <f>'classement '!A45</f>
        <v>8</v>
      </c>
      <c r="B45" s="262" t="str">
        <f>'classement '!B45</f>
        <v>FISHER'S SPRIRIT - CLUB GUITALENS - L'ALBAREDE - EUROPECHE - LOWRANCE </v>
      </c>
      <c r="C45" s="263" t="str">
        <f>'classement '!C45</f>
        <v>BOSC Eric - WUBON Julien</v>
      </c>
      <c r="D45" s="263" t="str">
        <f>'classement '!D45</f>
        <v>81/12</v>
      </c>
      <c r="E45" s="209"/>
      <c r="F45" s="280"/>
      <c r="G45" s="280">
        <v>0</v>
      </c>
      <c r="H45" s="280"/>
      <c r="I45" s="280"/>
      <c r="J45" s="281">
        <v>0</v>
      </c>
      <c r="K45" s="282"/>
      <c r="L45" s="280"/>
      <c r="M45" s="280">
        <v>0</v>
      </c>
      <c r="N45" s="283"/>
      <c r="O45" s="284"/>
      <c r="P45" s="281">
        <v>0</v>
      </c>
      <c r="Q45" s="209"/>
      <c r="R45" s="280"/>
      <c r="S45" s="280">
        <v>0</v>
      </c>
      <c r="T45" s="280">
        <v>0</v>
      </c>
      <c r="U45" s="280">
        <v>0</v>
      </c>
      <c r="V45" s="285"/>
      <c r="W45" s="282"/>
      <c r="X45" s="280"/>
      <c r="Y45" s="280">
        <v>0</v>
      </c>
      <c r="Z45" s="280"/>
      <c r="AA45" s="280"/>
      <c r="AB45" s="281">
        <v>0</v>
      </c>
      <c r="AC45" s="282"/>
      <c r="AD45" s="280"/>
      <c r="AE45" s="280">
        <v>0</v>
      </c>
      <c r="AF45" s="280"/>
      <c r="AG45" s="280"/>
      <c r="AH45" s="281">
        <v>0</v>
      </c>
      <c r="AI45" s="282"/>
      <c r="AJ45" s="280"/>
      <c r="AK45" s="280">
        <v>0</v>
      </c>
      <c r="AL45" s="280">
        <v>0</v>
      </c>
      <c r="AM45" s="280">
        <v>0</v>
      </c>
      <c r="AN45" s="285">
        <v>0</v>
      </c>
      <c r="AO45" s="270">
        <f>'classement '!AR45</f>
        <v>0</v>
      </c>
      <c r="AP45" s="271">
        <f>'classement '!AS45</f>
        <v>0</v>
      </c>
      <c r="AQ45" s="272">
        <f>'classement '!AT45</f>
        <v>0</v>
      </c>
      <c r="AR45" s="273">
        <f>'classement '!AU45</f>
        <v>0</v>
      </c>
      <c r="AS45" s="273">
        <f>'classement '!AV45</f>
        <v>0</v>
      </c>
      <c r="AT45" s="273">
        <f>'classement '!AW45</f>
        <v>0</v>
      </c>
      <c r="AU45" s="274">
        <f>'classement '!AX45</f>
        <v>0</v>
      </c>
      <c r="AV45" s="296">
        <v>38</v>
      </c>
    </row>
    <row r="46" spans="1:48" s="287" customFormat="1" ht="19.5" customHeight="1">
      <c r="A46" s="288">
        <f>'classement '!A46</f>
        <v>9</v>
      </c>
      <c r="B46" s="277" t="str">
        <f>'classement '!B46</f>
        <v>AMS POWERLINE</v>
      </c>
      <c r="C46" s="278" t="str">
        <f>'classement '!C46</f>
        <v>SAINT LEGER David - KLOSKA Cyril</v>
      </c>
      <c r="D46" s="263" t="str">
        <f>'classement '!D46</f>
        <v>15/12</v>
      </c>
      <c r="E46" s="209"/>
      <c r="F46" s="280"/>
      <c r="G46" s="280">
        <v>0</v>
      </c>
      <c r="H46" s="280"/>
      <c r="I46" s="280"/>
      <c r="J46" s="281">
        <v>0</v>
      </c>
      <c r="K46" s="282"/>
      <c r="L46" s="280"/>
      <c r="M46" s="280">
        <v>0</v>
      </c>
      <c r="N46" s="289"/>
      <c r="O46" s="290"/>
      <c r="P46" s="281">
        <v>0</v>
      </c>
      <c r="Q46" s="209"/>
      <c r="R46" s="280"/>
      <c r="S46" s="280">
        <v>0</v>
      </c>
      <c r="T46" s="280">
        <v>0</v>
      </c>
      <c r="U46" s="280">
        <v>0</v>
      </c>
      <c r="V46" s="285"/>
      <c r="W46" s="282"/>
      <c r="X46" s="280"/>
      <c r="Y46" s="280">
        <v>0</v>
      </c>
      <c r="Z46" s="280"/>
      <c r="AA46" s="280"/>
      <c r="AB46" s="281">
        <v>0</v>
      </c>
      <c r="AC46" s="282"/>
      <c r="AD46" s="280"/>
      <c r="AE46" s="280">
        <v>0</v>
      </c>
      <c r="AF46" s="280"/>
      <c r="AG46" s="280"/>
      <c r="AH46" s="281">
        <v>0</v>
      </c>
      <c r="AI46" s="282"/>
      <c r="AJ46" s="280"/>
      <c r="AK46" s="280">
        <v>0</v>
      </c>
      <c r="AL46" s="280">
        <v>0</v>
      </c>
      <c r="AM46" s="280">
        <v>0</v>
      </c>
      <c r="AN46" s="285">
        <v>0</v>
      </c>
      <c r="AO46" s="291">
        <f>'classement '!AR46</f>
        <v>0</v>
      </c>
      <c r="AP46" s="292">
        <f>'classement '!AS46</f>
        <v>0</v>
      </c>
      <c r="AQ46" s="293">
        <f>'classement '!AT46</f>
        <v>0</v>
      </c>
      <c r="AR46" s="294">
        <f>'classement '!AU46</f>
        <v>0</v>
      </c>
      <c r="AS46" s="294">
        <f>'classement '!AV46</f>
        <v>0</v>
      </c>
      <c r="AT46" s="294">
        <f>'classement '!AW46</f>
        <v>0</v>
      </c>
      <c r="AU46" s="295">
        <f>'classement '!AX46</f>
        <v>0</v>
      </c>
      <c r="AV46" s="296"/>
    </row>
    <row r="47" spans="1:48" s="287" customFormat="1" ht="19.5" customHeight="1">
      <c r="A47" s="261">
        <f>'classement '!A47</f>
        <v>17</v>
      </c>
      <c r="B47" s="262">
        <f>'classement '!B47</f>
        <v>0</v>
      </c>
      <c r="C47" s="263" t="str">
        <f>'classement '!C47</f>
        <v>GOREAUD Jean-Luc - MASSON Michel</v>
      </c>
      <c r="D47" s="263" t="str">
        <f>'classement '!D47</f>
        <v>63/63</v>
      </c>
      <c r="E47" s="209"/>
      <c r="F47" s="280"/>
      <c r="G47" s="280">
        <v>0</v>
      </c>
      <c r="H47" s="280"/>
      <c r="I47" s="280"/>
      <c r="J47" s="281">
        <v>0</v>
      </c>
      <c r="K47" s="282"/>
      <c r="L47" s="280"/>
      <c r="M47" s="280">
        <v>0</v>
      </c>
      <c r="N47" s="283"/>
      <c r="O47" s="284"/>
      <c r="P47" s="281">
        <v>0</v>
      </c>
      <c r="Q47" s="209"/>
      <c r="R47" s="280"/>
      <c r="S47" s="280">
        <v>0</v>
      </c>
      <c r="T47" s="280">
        <v>0</v>
      </c>
      <c r="U47" s="280">
        <v>0</v>
      </c>
      <c r="V47" s="285"/>
      <c r="W47" s="282"/>
      <c r="X47" s="280"/>
      <c r="Y47" s="280">
        <v>0</v>
      </c>
      <c r="Z47" s="280"/>
      <c r="AA47" s="280"/>
      <c r="AB47" s="281">
        <v>0</v>
      </c>
      <c r="AC47" s="282"/>
      <c r="AD47" s="280"/>
      <c r="AE47" s="280">
        <v>0</v>
      </c>
      <c r="AF47" s="280"/>
      <c r="AG47" s="280"/>
      <c r="AH47" s="281">
        <v>0</v>
      </c>
      <c r="AI47" s="282"/>
      <c r="AJ47" s="280"/>
      <c r="AK47" s="280">
        <v>0</v>
      </c>
      <c r="AL47" s="280">
        <v>0</v>
      </c>
      <c r="AM47" s="280">
        <v>0</v>
      </c>
      <c r="AN47" s="285">
        <v>0</v>
      </c>
      <c r="AO47" s="270">
        <f>'classement '!AR47</f>
        <v>0</v>
      </c>
      <c r="AP47" s="271">
        <f>'classement '!AS47</f>
        <v>0</v>
      </c>
      <c r="AQ47" s="272">
        <f>'classement '!AT47</f>
        <v>0</v>
      </c>
      <c r="AR47" s="273">
        <f>'classement '!AU47</f>
        <v>0</v>
      </c>
      <c r="AS47" s="273">
        <f>'classement '!AV47</f>
        <v>0</v>
      </c>
      <c r="AT47" s="273">
        <f>'classement '!AW47</f>
        <v>0</v>
      </c>
      <c r="AU47" s="274">
        <f>'classement '!AX47</f>
        <v>0</v>
      </c>
      <c r="AV47" s="296"/>
    </row>
    <row r="48" spans="1:48" s="287" customFormat="1" ht="19.5" customHeight="1">
      <c r="A48" s="288">
        <f>'classement '!A48</f>
        <v>24</v>
      </c>
      <c r="B48" s="277" t="str">
        <f>'classement '!B48</f>
        <v>TEAM SAKURA - NAVICOM</v>
      </c>
      <c r="C48" s="278" t="str">
        <f>'classement '!C48</f>
        <v>FILIOL Bruno - FILIOL François</v>
      </c>
      <c r="D48" s="263" t="str">
        <f>'classement '!D48</f>
        <v>15/15</v>
      </c>
      <c r="E48" s="209"/>
      <c r="F48" s="280"/>
      <c r="G48" s="280">
        <v>0</v>
      </c>
      <c r="H48" s="280"/>
      <c r="I48" s="280"/>
      <c r="J48" s="281">
        <v>0</v>
      </c>
      <c r="K48" s="282"/>
      <c r="L48" s="280"/>
      <c r="M48" s="280">
        <v>0</v>
      </c>
      <c r="N48" s="289"/>
      <c r="O48" s="290"/>
      <c r="P48" s="281">
        <v>0</v>
      </c>
      <c r="Q48" s="209"/>
      <c r="R48" s="280"/>
      <c r="S48" s="280">
        <v>0</v>
      </c>
      <c r="T48" s="280">
        <v>0</v>
      </c>
      <c r="U48" s="280">
        <v>0</v>
      </c>
      <c r="V48" s="285"/>
      <c r="W48" s="282"/>
      <c r="X48" s="280"/>
      <c r="Y48" s="280">
        <v>0</v>
      </c>
      <c r="Z48" s="280"/>
      <c r="AA48" s="280"/>
      <c r="AB48" s="281">
        <v>0</v>
      </c>
      <c r="AC48" s="282"/>
      <c r="AD48" s="280"/>
      <c r="AE48" s="280">
        <v>0</v>
      </c>
      <c r="AF48" s="280"/>
      <c r="AG48" s="280"/>
      <c r="AH48" s="281">
        <v>0</v>
      </c>
      <c r="AI48" s="282"/>
      <c r="AJ48" s="280"/>
      <c r="AK48" s="280">
        <v>0</v>
      </c>
      <c r="AL48" s="280">
        <v>0</v>
      </c>
      <c r="AM48" s="280">
        <v>0</v>
      </c>
      <c r="AN48" s="285">
        <v>0</v>
      </c>
      <c r="AO48" s="291">
        <f>'classement '!AR48</f>
        <v>0</v>
      </c>
      <c r="AP48" s="292">
        <f>'classement '!AS48</f>
        <v>0</v>
      </c>
      <c r="AQ48" s="293">
        <f>'classement '!AT48</f>
        <v>0</v>
      </c>
      <c r="AR48" s="294">
        <f>'classement '!AU48</f>
        <v>0</v>
      </c>
      <c r="AS48" s="294">
        <f>'classement '!AV48</f>
        <v>0</v>
      </c>
      <c r="AT48" s="294">
        <f>'classement '!AW48</f>
        <v>0</v>
      </c>
      <c r="AU48" s="295">
        <f>'classement '!AX48</f>
        <v>0</v>
      </c>
      <c r="AV48" s="296"/>
    </row>
    <row r="49" spans="1:48" s="287" customFormat="1" ht="19.5" customHeight="1">
      <c r="A49" s="261">
        <f>'classement '!A49</f>
        <v>25</v>
      </c>
      <c r="B49" s="262" t="str">
        <f>'classement '!B49</f>
        <v>ADPECHE 63 </v>
      </c>
      <c r="C49" s="263" t="str">
        <f>'classement '!C49</f>
        <v>GROMOND Pierre - ANDRE Pierre</v>
      </c>
      <c r="D49" s="263" t="str">
        <f>'classement '!D49</f>
        <v>63/63</v>
      </c>
      <c r="E49" s="209"/>
      <c r="F49" s="280"/>
      <c r="G49" s="280"/>
      <c r="H49" s="280"/>
      <c r="I49" s="280"/>
      <c r="J49" s="281"/>
      <c r="K49" s="282"/>
      <c r="L49" s="280"/>
      <c r="M49" s="280"/>
      <c r="N49" s="283"/>
      <c r="O49" s="284"/>
      <c r="P49" s="281"/>
      <c r="Q49" s="209"/>
      <c r="R49" s="280"/>
      <c r="S49" s="280"/>
      <c r="T49" s="280"/>
      <c r="U49" s="280"/>
      <c r="V49" s="285"/>
      <c r="W49" s="282"/>
      <c r="X49" s="280"/>
      <c r="Y49" s="280"/>
      <c r="Z49" s="280"/>
      <c r="AA49" s="280"/>
      <c r="AB49" s="281"/>
      <c r="AC49" s="282"/>
      <c r="AD49" s="280"/>
      <c r="AE49" s="280"/>
      <c r="AF49" s="280"/>
      <c r="AG49" s="280"/>
      <c r="AH49" s="281"/>
      <c r="AI49" s="282"/>
      <c r="AJ49" s="280"/>
      <c r="AK49" s="280"/>
      <c r="AL49" s="280"/>
      <c r="AM49" s="280"/>
      <c r="AN49" s="285"/>
      <c r="AO49" s="270">
        <f>'classement '!AR49</f>
        <v>0</v>
      </c>
      <c r="AP49" s="271">
        <f>'classement '!AS49</f>
        <v>0</v>
      </c>
      <c r="AQ49" s="272">
        <f>'classement '!AT49</f>
        <v>0</v>
      </c>
      <c r="AR49" s="273">
        <f>'classement '!AU49</f>
        <v>0</v>
      </c>
      <c r="AS49" s="273">
        <f>'classement '!AV49</f>
        <v>0</v>
      </c>
      <c r="AT49" s="273">
        <f>'classement '!AW49</f>
        <v>0</v>
      </c>
      <c r="AU49" s="274">
        <f>'classement '!AX49</f>
        <v>0</v>
      </c>
      <c r="AV49" s="296"/>
    </row>
    <row r="50" spans="1:48" s="287" customFormat="1" ht="19.5" customHeight="1">
      <c r="A50" s="288">
        <f>'classement '!A50</f>
        <v>27</v>
      </c>
      <c r="B50" s="277" t="str">
        <f>'classement '!B50</f>
        <v>PIKE BOAT</v>
      </c>
      <c r="C50" s="278" t="str">
        <f>'classement '!C50</f>
        <v>CERIGNY Patrick - BOISSONNADE Laurent</v>
      </c>
      <c r="D50" s="263" t="str">
        <f>'classement '!D50</f>
        <v>12/12</v>
      </c>
      <c r="E50" s="209"/>
      <c r="F50" s="280"/>
      <c r="G50" s="280"/>
      <c r="H50" s="280"/>
      <c r="I50" s="280"/>
      <c r="J50" s="281"/>
      <c r="K50" s="282"/>
      <c r="L50" s="280"/>
      <c r="M50" s="280"/>
      <c r="N50" s="289"/>
      <c r="O50" s="290"/>
      <c r="P50" s="281"/>
      <c r="Q50" s="209"/>
      <c r="R50" s="280"/>
      <c r="S50" s="280"/>
      <c r="T50" s="280"/>
      <c r="U50" s="280"/>
      <c r="V50" s="285"/>
      <c r="W50" s="282"/>
      <c r="X50" s="280"/>
      <c r="Y50" s="280"/>
      <c r="Z50" s="280"/>
      <c r="AA50" s="280"/>
      <c r="AB50" s="281"/>
      <c r="AC50" s="282"/>
      <c r="AD50" s="280"/>
      <c r="AE50" s="280"/>
      <c r="AF50" s="280"/>
      <c r="AG50" s="280"/>
      <c r="AH50" s="281"/>
      <c r="AI50" s="282"/>
      <c r="AJ50" s="280"/>
      <c r="AK50" s="280"/>
      <c r="AL50" s="280"/>
      <c r="AM50" s="280"/>
      <c r="AN50" s="285"/>
      <c r="AO50" s="291">
        <f>'classement '!AR50</f>
        <v>0</v>
      </c>
      <c r="AP50" s="292">
        <f>'classement '!AS50</f>
        <v>0</v>
      </c>
      <c r="AQ50" s="293">
        <f>'classement '!AT50</f>
        <v>0</v>
      </c>
      <c r="AR50" s="294">
        <f>'classement '!AU50</f>
        <v>0</v>
      </c>
      <c r="AS50" s="294">
        <f>'classement '!AV50</f>
        <v>0</v>
      </c>
      <c r="AT50" s="294">
        <f>'classement '!AW50</f>
        <v>0</v>
      </c>
      <c r="AU50" s="295">
        <f>'classement '!AX50</f>
        <v>0</v>
      </c>
      <c r="AV50" s="296"/>
    </row>
    <row r="51" spans="1:48" s="287" customFormat="1" ht="19.5" customHeight="1">
      <c r="A51" s="261">
        <f>'classement '!A51</f>
        <v>37</v>
      </c>
      <c r="B51" s="262" t="str">
        <f>'classement '!B51</f>
        <v>TEAM NAVICOM - ADAM'S - AUTAIN PECHE</v>
      </c>
      <c r="C51" s="263" t="str">
        <f>'classement '!C51</f>
        <v>BROQUIN Franck - BROQUIN Florian</v>
      </c>
      <c r="D51" s="263" t="str">
        <f>'classement '!D51</f>
        <v>15/15</v>
      </c>
      <c r="E51" s="209"/>
      <c r="F51" s="280"/>
      <c r="G51" s="280"/>
      <c r="H51" s="280"/>
      <c r="I51" s="280"/>
      <c r="J51" s="281"/>
      <c r="K51" s="282"/>
      <c r="L51" s="280"/>
      <c r="M51" s="280"/>
      <c r="N51" s="283"/>
      <c r="O51" s="284"/>
      <c r="P51" s="281"/>
      <c r="Q51" s="209"/>
      <c r="R51" s="280"/>
      <c r="S51" s="280"/>
      <c r="T51" s="280"/>
      <c r="U51" s="280"/>
      <c r="V51" s="285"/>
      <c r="W51" s="282"/>
      <c r="X51" s="280"/>
      <c r="Y51" s="280"/>
      <c r="Z51" s="280"/>
      <c r="AA51" s="280"/>
      <c r="AB51" s="281"/>
      <c r="AC51" s="282"/>
      <c r="AD51" s="280"/>
      <c r="AE51" s="280"/>
      <c r="AF51" s="280"/>
      <c r="AG51" s="280"/>
      <c r="AH51" s="281"/>
      <c r="AI51" s="282"/>
      <c r="AJ51" s="280"/>
      <c r="AK51" s="280"/>
      <c r="AL51" s="280"/>
      <c r="AM51" s="280"/>
      <c r="AN51" s="285"/>
      <c r="AO51" s="270">
        <f>'classement '!AR51</f>
        <v>0</v>
      </c>
      <c r="AP51" s="271">
        <f>'classement '!AS51</f>
        <v>0</v>
      </c>
      <c r="AQ51" s="272">
        <f>'classement '!AT51</f>
        <v>0</v>
      </c>
      <c r="AR51" s="273">
        <f>'classement '!AU51</f>
        <v>0</v>
      </c>
      <c r="AS51" s="273">
        <f>'classement '!AV51</f>
        <v>0</v>
      </c>
      <c r="AT51" s="273">
        <f>'classement '!AW51</f>
        <v>0</v>
      </c>
      <c r="AU51" s="274">
        <f>'classement '!AX51</f>
        <v>0</v>
      </c>
      <c r="AV51" s="296"/>
    </row>
    <row r="52" spans="1:48" s="287" customFormat="1" ht="19.5" customHeight="1">
      <c r="A52" s="288">
        <f>'classement '!A52</f>
        <v>57</v>
      </c>
      <c r="B52" s="277" t="str">
        <f>'classement '!B52</f>
        <v>ESCAPADE PECHE HERAULT</v>
      </c>
      <c r="C52" s="278" t="str">
        <f>'classement '!C52</f>
        <v>BARON BLANCO Alberto - ARMINGAUD Nicolas</v>
      </c>
      <c r="D52" s="263" t="str">
        <f>'classement '!D52</f>
        <v>34/34</v>
      </c>
      <c r="E52" s="209"/>
      <c r="F52" s="280"/>
      <c r="G52" s="280">
        <v>0</v>
      </c>
      <c r="H52" s="280"/>
      <c r="I52" s="280"/>
      <c r="J52" s="281">
        <v>0</v>
      </c>
      <c r="K52" s="282"/>
      <c r="L52" s="280"/>
      <c r="M52" s="280">
        <v>0</v>
      </c>
      <c r="N52" s="289"/>
      <c r="O52" s="290"/>
      <c r="P52" s="281">
        <v>0</v>
      </c>
      <c r="Q52" s="209"/>
      <c r="R52" s="280"/>
      <c r="S52" s="280">
        <v>0</v>
      </c>
      <c r="T52" s="280">
        <v>0</v>
      </c>
      <c r="U52" s="280">
        <v>0</v>
      </c>
      <c r="V52" s="285"/>
      <c r="W52" s="282"/>
      <c r="X52" s="280"/>
      <c r="Y52" s="280">
        <v>0</v>
      </c>
      <c r="Z52" s="280"/>
      <c r="AA52" s="280"/>
      <c r="AB52" s="281">
        <v>0</v>
      </c>
      <c r="AC52" s="282"/>
      <c r="AD52" s="280"/>
      <c r="AE52" s="280">
        <v>0</v>
      </c>
      <c r="AF52" s="280"/>
      <c r="AG52" s="280"/>
      <c r="AH52" s="281">
        <v>0</v>
      </c>
      <c r="AI52" s="282"/>
      <c r="AJ52" s="280"/>
      <c r="AK52" s="280">
        <v>0</v>
      </c>
      <c r="AL52" s="280">
        <v>0</v>
      </c>
      <c r="AM52" s="280">
        <v>0</v>
      </c>
      <c r="AN52" s="285">
        <v>0</v>
      </c>
      <c r="AO52" s="291">
        <f>'classement '!AR52</f>
        <v>0</v>
      </c>
      <c r="AP52" s="292">
        <f>'classement '!AS52</f>
        <v>0</v>
      </c>
      <c r="AQ52" s="293">
        <f>'classement '!AT52</f>
        <v>0</v>
      </c>
      <c r="AR52" s="294">
        <f>'classement '!AU52</f>
        <v>0</v>
      </c>
      <c r="AS52" s="294">
        <f>'classement '!AV52</f>
        <v>0</v>
      </c>
      <c r="AT52" s="294">
        <f>'classement '!AW52</f>
        <v>0</v>
      </c>
      <c r="AU52" s="295">
        <f>'classement '!AX52</f>
        <v>0</v>
      </c>
      <c r="AV52" s="296"/>
    </row>
    <row r="53" spans="1:48" s="287" customFormat="1" ht="19.5" customHeight="1">
      <c r="A53" s="288">
        <f>'classement '!A53</f>
        <v>61</v>
      </c>
      <c r="B53" s="277" t="str">
        <f>'classement '!B53</f>
        <v>HORIZON CHASSE PECHE - DC OUTDOOR - GARBOLINO</v>
      </c>
      <c r="C53" s="278" t="str">
        <f>'classement '!C53</f>
        <v>GALINIE Christophe - AUSSENAC Roland</v>
      </c>
      <c r="D53" s="263" t="str">
        <f>'classement '!D53</f>
        <v>81/81</v>
      </c>
      <c r="E53" s="514"/>
      <c r="F53" s="514"/>
      <c r="G53" s="514"/>
      <c r="H53" s="514"/>
      <c r="I53" s="514"/>
      <c r="J53" s="515"/>
      <c r="K53" s="514"/>
      <c r="L53" s="514"/>
      <c r="M53" s="514"/>
      <c r="N53" s="515"/>
      <c r="O53" s="515"/>
      <c r="P53" s="515"/>
      <c r="Q53" s="514"/>
      <c r="R53" s="514"/>
      <c r="S53" s="514"/>
      <c r="T53" s="514"/>
      <c r="U53" s="514"/>
      <c r="V53" s="515"/>
      <c r="W53" s="514"/>
      <c r="X53" s="514"/>
      <c r="Y53" s="514"/>
      <c r="Z53" s="514"/>
      <c r="AA53" s="514"/>
      <c r="AB53" s="515"/>
      <c r="AC53" s="514"/>
      <c r="AD53" s="514"/>
      <c r="AE53" s="514"/>
      <c r="AF53" s="514"/>
      <c r="AG53" s="514"/>
      <c r="AH53" s="515"/>
      <c r="AI53" s="514"/>
      <c r="AJ53" s="514"/>
      <c r="AK53" s="514"/>
      <c r="AL53" s="514"/>
      <c r="AM53" s="514"/>
      <c r="AN53" s="515"/>
      <c r="AO53" s="291">
        <f>'classement '!AR53</f>
        <v>0</v>
      </c>
      <c r="AP53" s="292">
        <f>'classement '!AS53</f>
        <v>0</v>
      </c>
      <c r="AQ53" s="293">
        <f>'classement '!AT53</f>
        <v>0</v>
      </c>
      <c r="AR53" s="294">
        <f>'classement '!AU53</f>
        <v>0</v>
      </c>
      <c r="AS53" s="294">
        <f>'classement '!AV53</f>
        <v>0</v>
      </c>
      <c r="AT53" s="294">
        <f>'classement '!AW53</f>
        <v>0</v>
      </c>
      <c r="AU53" s="295">
        <f>'classement '!AX53</f>
        <v>0</v>
      </c>
      <c r="AV53" s="296"/>
    </row>
    <row r="54" spans="1:48" s="287" customFormat="1" ht="19.5" customHeight="1">
      <c r="A54" s="288">
        <f>'classement '!A54</f>
        <v>81</v>
      </c>
      <c r="B54" s="277" t="str">
        <f>'classement '!B54</f>
        <v>ADPECHE 63</v>
      </c>
      <c r="C54" s="278" t="str">
        <f>'classement '!C54</f>
        <v>VIDAL Christophe - POURTIER Stéphane</v>
      </c>
      <c r="D54" s="263" t="str">
        <f>'classement '!D54</f>
        <v>63/63</v>
      </c>
      <c r="E54" s="514"/>
      <c r="F54" s="514"/>
      <c r="G54" s="514"/>
      <c r="H54" s="514"/>
      <c r="I54" s="514"/>
      <c r="J54" s="515"/>
      <c r="K54" s="514"/>
      <c r="L54" s="514"/>
      <c r="M54" s="514"/>
      <c r="N54" s="515"/>
      <c r="O54" s="515"/>
      <c r="P54" s="515"/>
      <c r="Q54" s="514"/>
      <c r="R54" s="514"/>
      <c r="S54" s="514"/>
      <c r="T54" s="514"/>
      <c r="U54" s="514"/>
      <c r="V54" s="515"/>
      <c r="W54" s="514"/>
      <c r="X54" s="514"/>
      <c r="Y54" s="514"/>
      <c r="Z54" s="514"/>
      <c r="AA54" s="514"/>
      <c r="AB54" s="515"/>
      <c r="AC54" s="514"/>
      <c r="AD54" s="514"/>
      <c r="AE54" s="514"/>
      <c r="AF54" s="514"/>
      <c r="AG54" s="514"/>
      <c r="AH54" s="515"/>
      <c r="AI54" s="514"/>
      <c r="AJ54" s="514"/>
      <c r="AK54" s="514"/>
      <c r="AL54" s="514"/>
      <c r="AM54" s="514"/>
      <c r="AN54" s="515"/>
      <c r="AO54" s="291">
        <f>'classement '!AR54</f>
        <v>0</v>
      </c>
      <c r="AP54" s="292">
        <f>'classement '!AS54</f>
        <v>0</v>
      </c>
      <c r="AQ54" s="293">
        <f>'classement '!AT54</f>
        <v>0</v>
      </c>
      <c r="AR54" s="294">
        <f>'classement '!AU54</f>
        <v>0</v>
      </c>
      <c r="AS54" s="294">
        <f>'classement '!AV54</f>
        <v>0</v>
      </c>
      <c r="AT54" s="294">
        <f>'classement '!AW54</f>
        <v>0</v>
      </c>
      <c r="AU54" s="295">
        <f>'classement '!AX54</f>
        <v>0</v>
      </c>
      <c r="AV54" s="296"/>
    </row>
    <row r="55" spans="1:48" s="287" customFormat="1" ht="19.5" customHeight="1">
      <c r="A55" s="288">
        <f>'classement '!A55</f>
        <v>82</v>
      </c>
      <c r="B55" s="277">
        <f>'classement '!B55</f>
        <v>0</v>
      </c>
      <c r="C55" s="278" t="str">
        <f>'classement '!C55</f>
        <v>LAURE Thierry  -  BLASQUEZ Michel</v>
      </c>
      <c r="D55" s="263" t="str">
        <f>'classement '!D55</f>
        <v>31/31</v>
      </c>
      <c r="E55" s="514"/>
      <c r="F55" s="514"/>
      <c r="G55" s="514"/>
      <c r="H55" s="514"/>
      <c r="I55" s="514"/>
      <c r="J55" s="515"/>
      <c r="K55" s="514"/>
      <c r="L55" s="514"/>
      <c r="M55" s="514"/>
      <c r="N55" s="515"/>
      <c r="O55" s="515"/>
      <c r="P55" s="515"/>
      <c r="Q55" s="514"/>
      <c r="R55" s="514"/>
      <c r="S55" s="514"/>
      <c r="T55" s="514"/>
      <c r="U55" s="514"/>
      <c r="V55" s="515"/>
      <c r="W55" s="514"/>
      <c r="X55" s="514"/>
      <c r="Y55" s="514"/>
      <c r="Z55" s="514"/>
      <c r="AA55" s="514"/>
      <c r="AB55" s="515"/>
      <c r="AC55" s="514"/>
      <c r="AD55" s="514"/>
      <c r="AE55" s="514"/>
      <c r="AF55" s="514"/>
      <c r="AG55" s="514"/>
      <c r="AH55" s="515"/>
      <c r="AI55" s="514"/>
      <c r="AJ55" s="514"/>
      <c r="AK55" s="514"/>
      <c r="AL55" s="514"/>
      <c r="AM55" s="514"/>
      <c r="AN55" s="515"/>
      <c r="AO55" s="291">
        <f>'classement '!AR55</f>
        <v>0</v>
      </c>
      <c r="AP55" s="292">
        <f>'classement '!AS55</f>
        <v>0</v>
      </c>
      <c r="AQ55" s="293">
        <f>'classement '!AT55</f>
        <v>0</v>
      </c>
      <c r="AR55" s="294">
        <f>'classement '!AU55</f>
        <v>0</v>
      </c>
      <c r="AS55" s="294">
        <f>'classement '!AV55</f>
        <v>0</v>
      </c>
      <c r="AT55" s="294">
        <f>'classement '!AW55</f>
        <v>0</v>
      </c>
      <c r="AU55" s="295">
        <f>'classement '!AX55</f>
        <v>0</v>
      </c>
      <c r="AV55" s="296"/>
    </row>
    <row r="56" spans="1:48" s="287" customFormat="1" ht="19.5" customHeight="1">
      <c r="A56" s="288">
        <f>'classement '!A56</f>
        <v>83</v>
      </c>
      <c r="B56" s="277">
        <f>'classement '!B56</f>
        <v>0</v>
      </c>
      <c r="C56" s="278" t="str">
        <f>'classement '!C56</f>
        <v>CAUBERE Christian - FOURNIE Jean Pierre</v>
      </c>
      <c r="D56" s="263" t="str">
        <f>'classement '!D56</f>
        <v>09/09</v>
      </c>
      <c r="E56" s="514"/>
      <c r="F56" s="514"/>
      <c r="G56" s="514"/>
      <c r="H56" s="514"/>
      <c r="I56" s="514"/>
      <c r="J56" s="515"/>
      <c r="K56" s="514"/>
      <c r="L56" s="514"/>
      <c r="M56" s="514"/>
      <c r="N56" s="515"/>
      <c r="O56" s="515"/>
      <c r="P56" s="515"/>
      <c r="Q56" s="514"/>
      <c r="R56" s="514"/>
      <c r="S56" s="514"/>
      <c r="T56" s="514"/>
      <c r="U56" s="514"/>
      <c r="V56" s="515"/>
      <c r="W56" s="514"/>
      <c r="X56" s="514"/>
      <c r="Y56" s="514"/>
      <c r="Z56" s="514"/>
      <c r="AA56" s="514"/>
      <c r="AB56" s="515"/>
      <c r="AC56" s="514"/>
      <c r="AD56" s="514"/>
      <c r="AE56" s="514"/>
      <c r="AF56" s="514"/>
      <c r="AG56" s="514"/>
      <c r="AH56" s="515"/>
      <c r="AI56" s="514"/>
      <c r="AJ56" s="514"/>
      <c r="AK56" s="514"/>
      <c r="AL56" s="514"/>
      <c r="AM56" s="514"/>
      <c r="AN56" s="515"/>
      <c r="AO56" s="291">
        <f>'classement '!AR56</f>
        <v>0</v>
      </c>
      <c r="AP56" s="292">
        <f>'classement '!AS56</f>
        <v>0</v>
      </c>
      <c r="AQ56" s="293">
        <f>'classement '!AT56</f>
        <v>0</v>
      </c>
      <c r="AR56" s="294">
        <f>'classement '!AU56</f>
        <v>0</v>
      </c>
      <c r="AS56" s="294">
        <f>'classement '!AV56</f>
        <v>0</v>
      </c>
      <c r="AT56" s="294">
        <f>'classement '!AW56</f>
        <v>0</v>
      </c>
      <c r="AU56" s="295">
        <f>'classement '!AX56</f>
        <v>0</v>
      </c>
      <c r="AV56" s="296"/>
    </row>
    <row r="57" spans="1:48" s="287" customFormat="1" ht="19.5" customHeight="1">
      <c r="A57" s="288">
        <f>'classement '!A57</f>
        <v>85</v>
      </c>
      <c r="B57" s="277">
        <f>'classement '!B57</f>
        <v>0</v>
      </c>
      <c r="C57" s="278" t="str">
        <f>'classement '!C57</f>
        <v>BOUSQUET André - COLZATO Mathieu</v>
      </c>
      <c r="D57" s="263" t="str">
        <f>'classement '!D57</f>
        <v>31/31</v>
      </c>
      <c r="E57" s="514"/>
      <c r="F57" s="514"/>
      <c r="G57" s="514"/>
      <c r="H57" s="514"/>
      <c r="I57" s="514"/>
      <c r="J57" s="515"/>
      <c r="K57" s="514"/>
      <c r="L57" s="514"/>
      <c r="M57" s="514"/>
      <c r="N57" s="515"/>
      <c r="O57" s="515"/>
      <c r="P57" s="515"/>
      <c r="Q57" s="514"/>
      <c r="R57" s="514"/>
      <c r="S57" s="514"/>
      <c r="T57" s="514"/>
      <c r="U57" s="514"/>
      <c r="V57" s="515"/>
      <c r="W57" s="514"/>
      <c r="X57" s="514"/>
      <c r="Y57" s="514"/>
      <c r="Z57" s="514"/>
      <c r="AA57" s="514"/>
      <c r="AB57" s="515"/>
      <c r="AC57" s="514"/>
      <c r="AD57" s="514"/>
      <c r="AE57" s="514"/>
      <c r="AF57" s="514"/>
      <c r="AG57" s="514"/>
      <c r="AH57" s="515"/>
      <c r="AI57" s="514"/>
      <c r="AJ57" s="514"/>
      <c r="AK57" s="514"/>
      <c r="AL57" s="514"/>
      <c r="AM57" s="514"/>
      <c r="AN57" s="515"/>
      <c r="AO57" s="291">
        <f>'classement '!AR57</f>
        <v>0</v>
      </c>
      <c r="AP57" s="292">
        <f>'classement '!AS57</f>
        <v>0</v>
      </c>
      <c r="AQ57" s="293">
        <f>'classement '!AT57</f>
        <v>0</v>
      </c>
      <c r="AR57" s="294">
        <f>'classement '!AU57</f>
        <v>0</v>
      </c>
      <c r="AS57" s="294">
        <f>'classement '!AV57</f>
        <v>0</v>
      </c>
      <c r="AT57" s="294">
        <f>'classement '!AW57</f>
        <v>0</v>
      </c>
      <c r="AU57" s="295">
        <f>'classement '!AX57</f>
        <v>0</v>
      </c>
      <c r="AV57" s="296"/>
    </row>
    <row r="58" spans="1:48" s="287" customFormat="1" ht="19.5" customHeight="1">
      <c r="A58" s="288">
        <f>'classement '!A58</f>
        <v>94</v>
      </c>
      <c r="B58" s="277" t="str">
        <f>'classement '!B58</f>
        <v>ASTUCIT - IODA</v>
      </c>
      <c r="C58" s="278" t="str">
        <f>'classement '!C58</f>
        <v>RIEDINGER Arnaud - FOURNASSIER Gérald</v>
      </c>
      <c r="D58" s="263" t="str">
        <f>'classement '!D58</f>
        <v>31/31</v>
      </c>
      <c r="E58" s="514"/>
      <c r="F58" s="514"/>
      <c r="G58" s="514"/>
      <c r="H58" s="514"/>
      <c r="I58" s="514"/>
      <c r="J58" s="515"/>
      <c r="K58" s="514"/>
      <c r="L58" s="514"/>
      <c r="M58" s="514"/>
      <c r="N58" s="515"/>
      <c r="O58" s="515"/>
      <c r="P58" s="515"/>
      <c r="Q58" s="514"/>
      <c r="R58" s="514"/>
      <c r="S58" s="514"/>
      <c r="T58" s="514"/>
      <c r="U58" s="514"/>
      <c r="V58" s="515"/>
      <c r="W58" s="514"/>
      <c r="X58" s="514"/>
      <c r="Y58" s="514"/>
      <c r="Z58" s="514"/>
      <c r="AA58" s="514"/>
      <c r="AB58" s="515"/>
      <c r="AC58" s="514"/>
      <c r="AD58" s="514"/>
      <c r="AE58" s="514"/>
      <c r="AF58" s="514"/>
      <c r="AG58" s="514"/>
      <c r="AH58" s="515"/>
      <c r="AI58" s="514"/>
      <c r="AJ58" s="514"/>
      <c r="AK58" s="514"/>
      <c r="AL58" s="514"/>
      <c r="AM58" s="514"/>
      <c r="AN58" s="515"/>
      <c r="AO58" s="291">
        <f>'classement '!AR58</f>
        <v>0</v>
      </c>
      <c r="AP58" s="292">
        <f>'classement '!AS58</f>
        <v>0</v>
      </c>
      <c r="AQ58" s="293">
        <f>'classement '!AT58</f>
        <v>0</v>
      </c>
      <c r="AR58" s="294">
        <f>'classement '!AU58</f>
        <v>0</v>
      </c>
      <c r="AS58" s="294">
        <f>'classement '!AV58</f>
        <v>0</v>
      </c>
      <c r="AT58" s="294">
        <f>'classement '!AW58</f>
        <v>0</v>
      </c>
      <c r="AU58" s="295">
        <f>'classement '!AX58</f>
        <v>0</v>
      </c>
      <c r="AV58" s="296"/>
    </row>
    <row r="59" spans="1:48" s="287" customFormat="1" ht="19.5" customHeight="1">
      <c r="A59" s="288">
        <f>'classement '!A59</f>
        <v>0</v>
      </c>
      <c r="B59" s="277">
        <f>'classement '!B68</f>
        <v>0</v>
      </c>
      <c r="C59" s="278">
        <f>'classement '!C68</f>
        <v>0</v>
      </c>
      <c r="D59" s="279">
        <f>'classement '!D68</f>
        <v>0</v>
      </c>
      <c r="AO59" s="291">
        <f>'classement '!AR68</f>
        <v>0</v>
      </c>
      <c r="AP59" s="292">
        <f>'classement '!AS68</f>
        <v>0</v>
      </c>
      <c r="AQ59" s="293">
        <f>'classement '!AT68</f>
        <v>0</v>
      </c>
      <c r="AR59" s="294">
        <f>'classement '!AU68</f>
        <v>0</v>
      </c>
      <c r="AS59" s="294">
        <f>'classement '!AV68</f>
        <v>0</v>
      </c>
      <c r="AT59" s="294">
        <f>'classement '!AW68</f>
        <v>0</v>
      </c>
      <c r="AU59" s="295">
        <f>'classement '!AX68</f>
        <v>0</v>
      </c>
      <c r="AV59" s="296"/>
    </row>
    <row r="60" spans="1:48" s="1" customFormat="1" ht="12.75">
      <c r="A60" s="173"/>
      <c r="B60" s="235" t="s">
        <v>37</v>
      </c>
      <c r="C60" s="172"/>
      <c r="D60" s="178"/>
      <c r="G60" s="1">
        <v>0</v>
      </c>
      <c r="J60" s="1">
        <v>0</v>
      </c>
      <c r="M60" s="1">
        <v>0</v>
      </c>
      <c r="P60" s="1">
        <v>0</v>
      </c>
      <c r="S60" s="1">
        <v>0</v>
      </c>
      <c r="T60" s="1">
        <v>0</v>
      </c>
      <c r="U60" s="1">
        <v>0</v>
      </c>
      <c r="Y60" s="1">
        <v>0</v>
      </c>
      <c r="AB60" s="1">
        <v>0</v>
      </c>
      <c r="AE60" s="1">
        <v>0</v>
      </c>
      <c r="AH60" s="1">
        <v>0</v>
      </c>
      <c r="AK60" s="1">
        <v>0</v>
      </c>
      <c r="AL60" s="1">
        <v>0</v>
      </c>
      <c r="AM60" s="1">
        <v>0</v>
      </c>
      <c r="AN60" s="1">
        <v>0</v>
      </c>
      <c r="AO60" s="254">
        <f aca="true" t="shared" si="0" ref="AO60:AU60">SUM(AO8:AO59)</f>
        <v>117</v>
      </c>
      <c r="AP60" s="254">
        <f t="shared" si="0"/>
        <v>16525</v>
      </c>
      <c r="AQ60" s="254">
        <f t="shared" si="0"/>
        <v>75</v>
      </c>
      <c r="AR60" s="254">
        <f t="shared" si="0"/>
        <v>37</v>
      </c>
      <c r="AS60" s="254">
        <f t="shared" si="0"/>
        <v>1</v>
      </c>
      <c r="AT60" s="254">
        <f t="shared" si="0"/>
        <v>0</v>
      </c>
      <c r="AU60" s="254">
        <f t="shared" si="0"/>
        <v>4</v>
      </c>
      <c r="AV60" s="275"/>
    </row>
    <row r="61" spans="1:4" s="1" customFormat="1" ht="12.75">
      <c r="A61" s="171"/>
      <c r="B61" s="66"/>
      <c r="D61" s="69"/>
    </row>
    <row r="62" spans="1:4" s="1" customFormat="1" ht="12.75">
      <c r="A62" s="171"/>
      <c r="B62" s="66"/>
      <c r="D62" s="69"/>
    </row>
    <row r="63" spans="1:4" s="1" customFormat="1" ht="12.75">
      <c r="A63" s="171"/>
      <c r="B63" s="66"/>
      <c r="D63" s="69"/>
    </row>
    <row r="64" spans="1:4" s="1" customFormat="1" ht="12.75">
      <c r="A64" s="171"/>
      <c r="B64" s="66"/>
      <c r="D64" s="69"/>
    </row>
    <row r="65" spans="1:4" s="1" customFormat="1" ht="12.75">
      <c r="A65" s="171"/>
      <c r="B65" s="66"/>
      <c r="D65" s="69"/>
    </row>
    <row r="66" spans="1:4" s="1" customFormat="1" ht="12.75">
      <c r="A66" s="171"/>
      <c r="B66" s="66"/>
      <c r="D66" s="69"/>
    </row>
    <row r="67" spans="1:4" s="1" customFormat="1" ht="12.75">
      <c r="A67" s="171"/>
      <c r="B67" s="66"/>
      <c r="D67" s="69"/>
    </row>
    <row r="68" spans="1:4" s="1" customFormat="1" ht="12.75">
      <c r="A68" s="171"/>
      <c r="B68" s="66"/>
      <c r="D68" s="69"/>
    </row>
    <row r="69" spans="1:4" s="1" customFormat="1" ht="12.75">
      <c r="A69" s="171"/>
      <c r="B69" s="66"/>
      <c r="D69" s="69"/>
    </row>
    <row r="70" spans="1:4" s="1" customFormat="1" ht="12.75">
      <c r="A70" s="171"/>
      <c r="B70" s="66"/>
      <c r="D70" s="69"/>
    </row>
    <row r="71" spans="1:4" s="1" customFormat="1" ht="12.75">
      <c r="A71" s="171"/>
      <c r="B71" s="66"/>
      <c r="D71" s="69"/>
    </row>
    <row r="72" spans="1:4" s="1" customFormat="1" ht="12.75">
      <c r="A72" s="171"/>
      <c r="B72" s="66"/>
      <c r="D72" s="69"/>
    </row>
    <row r="73" spans="1:4" s="1" customFormat="1" ht="12.75">
      <c r="A73" s="171"/>
      <c r="B73" s="66"/>
      <c r="D73" s="69"/>
    </row>
    <row r="74" spans="1:4" s="1" customFormat="1" ht="12.75">
      <c r="A74" s="171"/>
      <c r="B74" s="66"/>
      <c r="D74" s="69"/>
    </row>
    <row r="75" spans="1:4" s="1" customFormat="1" ht="12.75">
      <c r="A75" s="171"/>
      <c r="B75" s="66"/>
      <c r="D75" s="69"/>
    </row>
    <row r="76" spans="1:4" s="1" customFormat="1" ht="12.75">
      <c r="A76" s="171"/>
      <c r="B76" s="66"/>
      <c r="D76" s="69"/>
    </row>
    <row r="77" spans="1:4" s="1" customFormat="1" ht="12.75">
      <c r="A77" s="171"/>
      <c r="B77" s="66"/>
      <c r="D77" s="69"/>
    </row>
    <row r="78" spans="1:4" s="1" customFormat="1" ht="12.75">
      <c r="A78" s="171"/>
      <c r="B78" s="66"/>
      <c r="D78" s="69"/>
    </row>
    <row r="79" spans="1:4" s="1" customFormat="1" ht="12.75">
      <c r="A79" s="171"/>
      <c r="B79" s="66"/>
      <c r="D79" s="69"/>
    </row>
    <row r="80" spans="1:4" s="1" customFormat="1" ht="12.75">
      <c r="A80" s="171"/>
      <c r="B80" s="66"/>
      <c r="D80" s="69"/>
    </row>
    <row r="81" spans="1:4" s="1" customFormat="1" ht="12.75">
      <c r="A81" s="171"/>
      <c r="B81" s="66"/>
      <c r="D81" s="69"/>
    </row>
    <row r="82" spans="1:4" s="1" customFormat="1" ht="12.75">
      <c r="A82" s="171"/>
      <c r="B82" s="66"/>
      <c r="D82" s="69"/>
    </row>
    <row r="83" spans="1:4" s="1" customFormat="1" ht="12.75">
      <c r="A83" s="171"/>
      <c r="B83" s="66"/>
      <c r="D83" s="69"/>
    </row>
    <row r="84" spans="1:4" s="1" customFormat="1" ht="12.75">
      <c r="A84" s="171"/>
      <c r="B84" s="66"/>
      <c r="D84" s="69"/>
    </row>
    <row r="85" spans="1:4" s="1" customFormat="1" ht="12.75">
      <c r="A85" s="171"/>
      <c r="B85" s="66"/>
      <c r="D85" s="69"/>
    </row>
    <row r="86" spans="1:4" s="1" customFormat="1" ht="12.75">
      <c r="A86" s="171"/>
      <c r="B86" s="66"/>
      <c r="D86" s="69"/>
    </row>
    <row r="87" spans="1:4" s="1" customFormat="1" ht="12.75">
      <c r="A87" s="171"/>
      <c r="B87" s="66"/>
      <c r="D87" s="69"/>
    </row>
    <row r="88" spans="1:4" s="1" customFormat="1" ht="12.75">
      <c r="A88" s="171"/>
      <c r="B88" s="66"/>
      <c r="D88" s="69"/>
    </row>
    <row r="89" spans="1:4" s="1" customFormat="1" ht="12.75">
      <c r="A89" s="171"/>
      <c r="B89" s="66"/>
      <c r="D89" s="69"/>
    </row>
    <row r="90" spans="1:4" s="1" customFormat="1" ht="12.75">
      <c r="A90" s="171"/>
      <c r="B90" s="66"/>
      <c r="D90" s="69"/>
    </row>
    <row r="91" spans="1:4" s="1" customFormat="1" ht="12.75">
      <c r="A91" s="171"/>
      <c r="B91" s="66"/>
      <c r="D91" s="69"/>
    </row>
    <row r="92" spans="1:4" s="1" customFormat="1" ht="12.75">
      <c r="A92" s="171"/>
      <c r="B92" s="66"/>
      <c r="D92" s="69"/>
    </row>
    <row r="93" spans="1:4" s="1" customFormat="1" ht="12.75">
      <c r="A93" s="171"/>
      <c r="B93" s="66"/>
      <c r="D93" s="69"/>
    </row>
    <row r="94" spans="1:4" s="1" customFormat="1" ht="12.75">
      <c r="A94" s="171"/>
      <c r="B94" s="66"/>
      <c r="D94" s="69"/>
    </row>
    <row r="95" spans="1:4" s="1" customFormat="1" ht="12.75">
      <c r="A95" s="171"/>
      <c r="B95" s="66"/>
      <c r="D95" s="69"/>
    </row>
    <row r="96" spans="1:4" s="1" customFormat="1" ht="12.75">
      <c r="A96" s="171"/>
      <c r="B96" s="66"/>
      <c r="D96" s="69"/>
    </row>
    <row r="97" spans="1:4" s="1" customFormat="1" ht="12.75">
      <c r="A97" s="171"/>
      <c r="B97" s="66"/>
      <c r="D97" s="69"/>
    </row>
    <row r="98" spans="1:4" s="1" customFormat="1" ht="12.75">
      <c r="A98" s="171"/>
      <c r="B98" s="66"/>
      <c r="D98" s="69"/>
    </row>
    <row r="99" spans="1:4" s="1" customFormat="1" ht="12.75">
      <c r="A99" s="171"/>
      <c r="B99" s="66"/>
      <c r="D99" s="69"/>
    </row>
    <row r="100" spans="1:4" s="1" customFormat="1" ht="12.75">
      <c r="A100" s="171"/>
      <c r="B100" s="66"/>
      <c r="D100" s="69"/>
    </row>
    <row r="101" spans="1:4" s="1" customFormat="1" ht="12.75">
      <c r="A101" s="171"/>
      <c r="B101" s="66"/>
      <c r="D101" s="69"/>
    </row>
    <row r="102" spans="1:4" s="1" customFormat="1" ht="12.75">
      <c r="A102" s="171"/>
      <c r="B102" s="66"/>
      <c r="D102" s="69"/>
    </row>
    <row r="103" spans="1:4" s="1" customFormat="1" ht="12.75">
      <c r="A103" s="171"/>
      <c r="B103" s="66"/>
      <c r="D103" s="69"/>
    </row>
    <row r="104" spans="1:4" s="1" customFormat="1" ht="12.75">
      <c r="A104" s="171"/>
      <c r="B104" s="66"/>
      <c r="D104" s="69"/>
    </row>
    <row r="105" spans="1:4" s="1" customFormat="1" ht="12.75">
      <c r="A105" s="171"/>
      <c r="B105" s="66"/>
      <c r="D105" s="69"/>
    </row>
    <row r="106" spans="1:4" s="1" customFormat="1" ht="12.75">
      <c r="A106" s="171"/>
      <c r="B106" s="66"/>
      <c r="D106" s="69"/>
    </row>
    <row r="107" spans="1:4" s="1" customFormat="1" ht="12.75">
      <c r="A107" s="171"/>
      <c r="B107" s="66"/>
      <c r="D107" s="69"/>
    </row>
    <row r="108" spans="1:4" s="1" customFormat="1" ht="12.75">
      <c r="A108" s="171"/>
      <c r="B108" s="66"/>
      <c r="D108" s="69"/>
    </row>
    <row r="109" spans="1:4" s="1" customFormat="1" ht="12.75">
      <c r="A109" s="171"/>
      <c r="B109" s="66"/>
      <c r="D109" s="69"/>
    </row>
    <row r="110" spans="1:4" s="1" customFormat="1" ht="12.75">
      <c r="A110" s="171"/>
      <c r="B110" s="66"/>
      <c r="D110" s="69"/>
    </row>
    <row r="111" spans="1:4" s="1" customFormat="1" ht="12.75">
      <c r="A111" s="171"/>
      <c r="B111" s="66"/>
      <c r="D111" s="69"/>
    </row>
    <row r="112" spans="1:4" s="1" customFormat="1" ht="12.75">
      <c r="A112" s="171"/>
      <c r="B112" s="66"/>
      <c r="D112" s="69"/>
    </row>
    <row r="113" spans="1:4" s="1" customFormat="1" ht="12.75">
      <c r="A113" s="171"/>
      <c r="B113" s="66"/>
      <c r="D113" s="69"/>
    </row>
    <row r="114" spans="1:4" s="1" customFormat="1" ht="12.75">
      <c r="A114" s="171"/>
      <c r="B114" s="66"/>
      <c r="D114" s="69"/>
    </row>
    <row r="115" spans="1:4" s="1" customFormat="1" ht="12.75">
      <c r="A115" s="171"/>
      <c r="B115" s="66"/>
      <c r="D115" s="69"/>
    </row>
    <row r="116" spans="1:4" s="1" customFormat="1" ht="12.75">
      <c r="A116" s="171"/>
      <c r="B116" s="66"/>
      <c r="D116" s="69"/>
    </row>
    <row r="117" spans="1:4" s="1" customFormat="1" ht="12.75">
      <c r="A117" s="171"/>
      <c r="B117" s="66"/>
      <c r="D117" s="69"/>
    </row>
    <row r="118" spans="1:4" s="1" customFormat="1" ht="12.75">
      <c r="A118" s="171"/>
      <c r="B118" s="66"/>
      <c r="D118" s="69"/>
    </row>
    <row r="119" spans="1:4" s="1" customFormat="1" ht="12.75">
      <c r="A119" s="171"/>
      <c r="B119" s="66"/>
      <c r="D119" s="69"/>
    </row>
    <row r="120" spans="1:4" s="1" customFormat="1" ht="12.75">
      <c r="A120" s="171"/>
      <c r="B120" s="66"/>
      <c r="D120" s="69"/>
    </row>
    <row r="121" spans="1:4" s="1" customFormat="1" ht="12.75">
      <c r="A121" s="171"/>
      <c r="B121" s="66"/>
      <c r="D121" s="69"/>
    </row>
    <row r="122" spans="1:4" s="1" customFormat="1" ht="12.75">
      <c r="A122" s="171"/>
      <c r="B122" s="66"/>
      <c r="D122" s="69"/>
    </row>
    <row r="123" spans="1:4" s="1" customFormat="1" ht="12.75">
      <c r="A123" s="171"/>
      <c r="B123" s="66"/>
      <c r="D123" s="69"/>
    </row>
    <row r="124" spans="1:4" s="1" customFormat="1" ht="12.75">
      <c r="A124" s="171"/>
      <c r="B124" s="66"/>
      <c r="D124" s="69"/>
    </row>
    <row r="125" spans="1:4" s="1" customFormat="1" ht="12.75">
      <c r="A125" s="171"/>
      <c r="B125" s="66"/>
      <c r="D125" s="69"/>
    </row>
    <row r="126" spans="1:4" s="1" customFormat="1" ht="12.75">
      <c r="A126" s="171"/>
      <c r="B126" s="66"/>
      <c r="D126" s="69"/>
    </row>
    <row r="127" spans="1:4" s="1" customFormat="1" ht="12.75">
      <c r="A127" s="171"/>
      <c r="B127" s="66"/>
      <c r="D127" s="69"/>
    </row>
    <row r="128" spans="1:4" s="1" customFormat="1" ht="12.75">
      <c r="A128" s="171"/>
      <c r="B128" s="66"/>
      <c r="D128" s="69"/>
    </row>
    <row r="129" spans="1:4" s="1" customFormat="1" ht="12.75">
      <c r="A129" s="171"/>
      <c r="B129" s="66"/>
      <c r="D129" s="69"/>
    </row>
    <row r="130" spans="1:4" s="1" customFormat="1" ht="12.75">
      <c r="A130" s="171"/>
      <c r="B130" s="66"/>
      <c r="D130" s="69"/>
    </row>
    <row r="131" spans="1:4" s="1" customFormat="1" ht="12.75">
      <c r="A131" s="171"/>
      <c r="B131" s="66"/>
      <c r="D131" s="69"/>
    </row>
    <row r="132" spans="1:4" s="1" customFormat="1" ht="12.75">
      <c r="A132" s="171"/>
      <c r="B132" s="66"/>
      <c r="D132" s="69"/>
    </row>
    <row r="133" spans="1:4" s="1" customFormat="1" ht="12.75">
      <c r="A133" s="171"/>
      <c r="B133" s="66"/>
      <c r="D133" s="69"/>
    </row>
    <row r="134" spans="1:4" s="1" customFormat="1" ht="12.75">
      <c r="A134" s="171"/>
      <c r="B134" s="66"/>
      <c r="D134" s="69"/>
    </row>
    <row r="135" spans="1:4" s="1" customFormat="1" ht="12.75">
      <c r="A135" s="171"/>
      <c r="B135" s="66"/>
      <c r="D135" s="69"/>
    </row>
    <row r="136" spans="1:4" s="1" customFormat="1" ht="12.75">
      <c r="A136" s="171"/>
      <c r="B136" s="66"/>
      <c r="D136" s="69"/>
    </row>
    <row r="137" spans="1:4" s="1" customFormat="1" ht="12.75">
      <c r="A137" s="171"/>
      <c r="B137" s="66"/>
      <c r="D137" s="69"/>
    </row>
    <row r="138" spans="1:4" s="1" customFormat="1" ht="12.75">
      <c r="A138" s="171"/>
      <c r="B138" s="66"/>
      <c r="D138" s="69"/>
    </row>
    <row r="139" spans="1:4" s="1" customFormat="1" ht="12.75">
      <c r="A139" s="171"/>
      <c r="B139" s="66"/>
      <c r="D139" s="69"/>
    </row>
    <row r="140" spans="1:4" s="1" customFormat="1" ht="12.75">
      <c r="A140" s="171"/>
      <c r="B140" s="66"/>
      <c r="D140" s="69"/>
    </row>
    <row r="141" spans="1:4" s="1" customFormat="1" ht="12.75">
      <c r="A141" s="171"/>
      <c r="B141" s="66"/>
      <c r="D141" s="69"/>
    </row>
    <row r="142" spans="1:4" s="1" customFormat="1" ht="12.75">
      <c r="A142" s="171"/>
      <c r="B142" s="66"/>
      <c r="D142" s="69"/>
    </row>
    <row r="143" spans="1:4" s="1" customFormat="1" ht="12.75">
      <c r="A143" s="171"/>
      <c r="B143" s="66"/>
      <c r="D143" s="69"/>
    </row>
    <row r="144" spans="1:4" s="1" customFormat="1" ht="12.75">
      <c r="A144" s="171"/>
      <c r="B144" s="66"/>
      <c r="D144" s="69"/>
    </row>
    <row r="145" spans="1:4" s="1" customFormat="1" ht="12.75">
      <c r="A145" s="171"/>
      <c r="B145" s="66"/>
      <c r="D145" s="69"/>
    </row>
    <row r="146" spans="1:4" s="1" customFormat="1" ht="12.75">
      <c r="A146" s="171"/>
      <c r="B146" s="66"/>
      <c r="D146" s="69"/>
    </row>
    <row r="147" spans="1:4" s="1" customFormat="1" ht="12.75">
      <c r="A147" s="171"/>
      <c r="B147" s="66"/>
      <c r="D147" s="69"/>
    </row>
    <row r="148" spans="1:4" s="1" customFormat="1" ht="12.75">
      <c r="A148" s="171"/>
      <c r="B148" s="66"/>
      <c r="D148" s="69"/>
    </row>
    <row r="149" spans="1:4" s="1" customFormat="1" ht="12.75">
      <c r="A149" s="171"/>
      <c r="B149" s="66"/>
      <c r="D149" s="69"/>
    </row>
    <row r="150" spans="1:4" s="1" customFormat="1" ht="12.75">
      <c r="A150" s="171"/>
      <c r="B150" s="66"/>
      <c r="D150" s="69"/>
    </row>
    <row r="151" spans="1:4" s="1" customFormat="1" ht="12.75">
      <c r="A151" s="171"/>
      <c r="B151" s="66"/>
      <c r="D151" s="69"/>
    </row>
    <row r="152" spans="1:4" s="1" customFormat="1" ht="12.75">
      <c r="A152" s="171"/>
      <c r="B152" s="66"/>
      <c r="D152" s="69"/>
    </row>
    <row r="153" spans="1:4" s="1" customFormat="1" ht="12.75">
      <c r="A153" s="171"/>
      <c r="B153" s="66"/>
      <c r="D153" s="69"/>
    </row>
    <row r="154" spans="1:4" s="1" customFormat="1" ht="12.75">
      <c r="A154" s="171"/>
      <c r="B154" s="66"/>
      <c r="D154" s="69"/>
    </row>
    <row r="155" spans="1:4" s="1" customFormat="1" ht="12.75">
      <c r="A155" s="171"/>
      <c r="B155" s="66"/>
      <c r="D155" s="69"/>
    </row>
    <row r="156" spans="1:4" s="1" customFormat="1" ht="12.75">
      <c r="A156" s="171"/>
      <c r="B156" s="66"/>
      <c r="D156" s="69"/>
    </row>
    <row r="157" spans="1:4" s="1" customFormat="1" ht="12.75">
      <c r="A157" s="171"/>
      <c r="B157" s="66"/>
      <c r="D157" s="69"/>
    </row>
    <row r="158" spans="1:4" s="1" customFormat="1" ht="12.75">
      <c r="A158" s="171"/>
      <c r="B158" s="66"/>
      <c r="D158" s="69"/>
    </row>
    <row r="159" spans="1:4" s="1" customFormat="1" ht="12.75">
      <c r="A159" s="171"/>
      <c r="B159" s="66"/>
      <c r="D159" s="69"/>
    </row>
    <row r="160" spans="1:4" s="1" customFormat="1" ht="12.75">
      <c r="A160" s="171"/>
      <c r="B160" s="66"/>
      <c r="D160" s="69"/>
    </row>
    <row r="161" spans="1:4" s="1" customFormat="1" ht="12.75">
      <c r="A161" s="171"/>
      <c r="B161" s="66"/>
      <c r="D161" s="69"/>
    </row>
    <row r="162" spans="1:4" s="1" customFormat="1" ht="12.75">
      <c r="A162" s="171"/>
      <c r="B162" s="66"/>
      <c r="D162" s="69"/>
    </row>
    <row r="163" spans="1:4" s="1" customFormat="1" ht="12.75">
      <c r="A163" s="171"/>
      <c r="B163" s="66"/>
      <c r="D163" s="69"/>
    </row>
    <row r="164" spans="1:4" s="1" customFormat="1" ht="12.75">
      <c r="A164" s="171"/>
      <c r="B164" s="66"/>
      <c r="D164" s="69"/>
    </row>
    <row r="165" spans="1:4" s="1" customFormat="1" ht="12.75">
      <c r="A165" s="171"/>
      <c r="B165" s="66"/>
      <c r="D165" s="69"/>
    </row>
    <row r="166" spans="1:4" s="1" customFormat="1" ht="12.75">
      <c r="A166" s="171"/>
      <c r="B166" s="66"/>
      <c r="D166" s="69"/>
    </row>
    <row r="167" spans="1:4" s="1" customFormat="1" ht="12.75">
      <c r="A167" s="171"/>
      <c r="B167" s="66"/>
      <c r="D167" s="69"/>
    </row>
    <row r="168" spans="1:4" s="1" customFormat="1" ht="12.75">
      <c r="A168" s="171"/>
      <c r="B168" s="66"/>
      <c r="D168" s="69"/>
    </row>
    <row r="169" spans="1:4" s="1" customFormat="1" ht="12.75">
      <c r="A169" s="171"/>
      <c r="B169" s="66"/>
      <c r="D169" s="69"/>
    </row>
    <row r="170" spans="1:4" s="1" customFormat="1" ht="12.75">
      <c r="A170" s="171"/>
      <c r="B170" s="66"/>
      <c r="D170" s="69"/>
    </row>
    <row r="171" spans="1:4" s="1" customFormat="1" ht="12.75">
      <c r="A171" s="171"/>
      <c r="B171" s="66"/>
      <c r="D171" s="69"/>
    </row>
    <row r="172" spans="1:4" s="1" customFormat="1" ht="12.75">
      <c r="A172" s="171"/>
      <c r="B172" s="66"/>
      <c r="D172" s="69"/>
    </row>
    <row r="173" spans="1:4" s="1" customFormat="1" ht="12.75">
      <c r="A173" s="171"/>
      <c r="B173" s="66"/>
      <c r="D173" s="69"/>
    </row>
    <row r="174" spans="1:4" s="1" customFormat="1" ht="12.75">
      <c r="A174" s="171"/>
      <c r="B174" s="66"/>
      <c r="D174" s="69"/>
    </row>
    <row r="175" spans="1:4" s="1" customFormat="1" ht="12.75">
      <c r="A175" s="171"/>
      <c r="B175" s="66"/>
      <c r="D175" s="69"/>
    </row>
    <row r="176" spans="1:4" s="1" customFormat="1" ht="12.75">
      <c r="A176" s="171"/>
      <c r="B176" s="66"/>
      <c r="D176" s="69"/>
    </row>
    <row r="177" spans="1:4" s="1" customFormat="1" ht="12.75">
      <c r="A177" s="171"/>
      <c r="B177" s="66"/>
      <c r="D177" s="69"/>
    </row>
    <row r="178" spans="1:4" s="1" customFormat="1" ht="12.75">
      <c r="A178" s="171"/>
      <c r="B178" s="66"/>
      <c r="D178" s="69"/>
    </row>
    <row r="179" spans="1:4" s="1" customFormat="1" ht="12.75">
      <c r="A179" s="171"/>
      <c r="B179" s="66"/>
      <c r="D179" s="69"/>
    </row>
    <row r="180" spans="1:4" s="1" customFormat="1" ht="12.75">
      <c r="A180" s="171"/>
      <c r="B180" s="66"/>
      <c r="D180" s="69"/>
    </row>
    <row r="181" spans="1:4" s="1" customFormat="1" ht="12.75">
      <c r="A181" s="171"/>
      <c r="B181" s="66"/>
      <c r="D181" s="69"/>
    </row>
    <row r="182" spans="1:4" s="1" customFormat="1" ht="12.75">
      <c r="A182" s="171"/>
      <c r="B182" s="66"/>
      <c r="D182" s="69"/>
    </row>
    <row r="183" spans="1:4" s="1" customFormat="1" ht="12.75">
      <c r="A183" s="171"/>
      <c r="B183" s="66"/>
      <c r="D183" s="69"/>
    </row>
    <row r="184" spans="1:4" s="1" customFormat="1" ht="12.75">
      <c r="A184" s="171"/>
      <c r="B184" s="66"/>
      <c r="D184" s="69"/>
    </row>
    <row r="185" spans="1:4" s="1" customFormat="1" ht="12.75">
      <c r="A185" s="171"/>
      <c r="B185" s="66"/>
      <c r="D185" s="69"/>
    </row>
    <row r="186" spans="1:4" s="1" customFormat="1" ht="12.75">
      <c r="A186" s="171"/>
      <c r="B186" s="66"/>
      <c r="D186" s="69"/>
    </row>
    <row r="187" spans="1:4" s="1" customFormat="1" ht="12.75">
      <c r="A187" s="171"/>
      <c r="B187" s="66"/>
      <c r="D187" s="69"/>
    </row>
    <row r="188" spans="1:4" s="1" customFormat="1" ht="12.75">
      <c r="A188" s="171"/>
      <c r="B188" s="66"/>
      <c r="D188" s="69"/>
    </row>
    <row r="189" spans="1:4" s="1" customFormat="1" ht="12.75">
      <c r="A189" s="171"/>
      <c r="B189" s="66"/>
      <c r="D189" s="69"/>
    </row>
    <row r="190" spans="1:4" s="1" customFormat="1" ht="12.75">
      <c r="A190" s="171"/>
      <c r="B190" s="66"/>
      <c r="D190" s="69"/>
    </row>
    <row r="191" spans="1:4" s="1" customFormat="1" ht="12.75">
      <c r="A191" s="171"/>
      <c r="B191" s="66"/>
      <c r="D191" s="69"/>
    </row>
    <row r="192" spans="1:4" s="1" customFormat="1" ht="12.75">
      <c r="A192" s="171"/>
      <c r="B192" s="66"/>
      <c r="D192" s="69"/>
    </row>
    <row r="193" spans="1:4" s="1" customFormat="1" ht="12.75">
      <c r="A193" s="171"/>
      <c r="B193" s="66"/>
      <c r="D193" s="69"/>
    </row>
    <row r="194" spans="1:4" s="1" customFormat="1" ht="12.75">
      <c r="A194" s="171"/>
      <c r="B194" s="66"/>
      <c r="D194" s="69"/>
    </row>
    <row r="195" spans="1:4" s="1" customFormat="1" ht="12.75">
      <c r="A195" s="171"/>
      <c r="B195" s="66"/>
      <c r="D195" s="69"/>
    </row>
    <row r="196" spans="1:4" s="1" customFormat="1" ht="12.75">
      <c r="A196" s="171"/>
      <c r="B196" s="66"/>
      <c r="D196" s="69"/>
    </row>
    <row r="197" spans="1:4" s="1" customFormat="1" ht="12.75">
      <c r="A197" s="171"/>
      <c r="B197" s="66"/>
      <c r="D197" s="69"/>
    </row>
    <row r="198" spans="1:4" s="1" customFormat="1" ht="12.75">
      <c r="A198" s="171"/>
      <c r="B198" s="66"/>
      <c r="D198" s="69"/>
    </row>
    <row r="199" spans="1:4" s="1" customFormat="1" ht="12.75">
      <c r="A199" s="171"/>
      <c r="B199" s="66"/>
      <c r="D199" s="69"/>
    </row>
    <row r="200" spans="1:4" s="1" customFormat="1" ht="12.75">
      <c r="A200" s="171"/>
      <c r="B200" s="66"/>
      <c r="D200" s="69"/>
    </row>
    <row r="201" spans="1:4" s="1" customFormat="1" ht="12.75">
      <c r="A201" s="171"/>
      <c r="B201" s="66"/>
      <c r="D201" s="69"/>
    </row>
    <row r="202" spans="1:4" s="1" customFormat="1" ht="12.75">
      <c r="A202" s="171"/>
      <c r="B202" s="66"/>
      <c r="D202" s="69"/>
    </row>
    <row r="203" spans="1:4" s="1" customFormat="1" ht="12.75">
      <c r="A203" s="171"/>
      <c r="B203" s="66"/>
      <c r="D203" s="69"/>
    </row>
    <row r="204" spans="1:4" s="1" customFormat="1" ht="12.75">
      <c r="A204" s="171"/>
      <c r="B204" s="66"/>
      <c r="D204" s="69"/>
    </row>
    <row r="205" spans="1:4" s="1" customFormat="1" ht="12.75">
      <c r="A205" s="171"/>
      <c r="B205" s="66"/>
      <c r="D205" s="69"/>
    </row>
    <row r="206" spans="1:4" s="1" customFormat="1" ht="12.75">
      <c r="A206" s="171"/>
      <c r="B206" s="66"/>
      <c r="D206" s="69"/>
    </row>
    <row r="207" spans="1:4" s="1" customFormat="1" ht="12.75">
      <c r="A207" s="171"/>
      <c r="B207" s="66"/>
      <c r="D207" s="69"/>
    </row>
    <row r="208" spans="1:4" s="1" customFormat="1" ht="12.75">
      <c r="A208" s="171"/>
      <c r="B208" s="66"/>
      <c r="D208" s="69"/>
    </row>
    <row r="209" spans="1:4" s="1" customFormat="1" ht="12.75">
      <c r="A209" s="171"/>
      <c r="B209" s="66"/>
      <c r="D209" s="69"/>
    </row>
    <row r="210" spans="1:4" s="1" customFormat="1" ht="12.75">
      <c r="A210" s="171"/>
      <c r="B210" s="66"/>
      <c r="D210" s="69"/>
    </row>
    <row r="211" spans="1:4" s="1" customFormat="1" ht="12.75">
      <c r="A211" s="171"/>
      <c r="B211" s="66"/>
      <c r="D211" s="69"/>
    </row>
    <row r="212" spans="1:4" s="1" customFormat="1" ht="12.75">
      <c r="A212" s="171"/>
      <c r="B212" s="66"/>
      <c r="D212" s="69"/>
    </row>
    <row r="213" spans="1:4" s="1" customFormat="1" ht="12.75">
      <c r="A213" s="171"/>
      <c r="B213" s="66"/>
      <c r="D213" s="69"/>
    </row>
    <row r="214" spans="1:4" s="1" customFormat="1" ht="12.75">
      <c r="A214" s="171"/>
      <c r="B214" s="66"/>
      <c r="D214" s="69"/>
    </row>
    <row r="215" spans="1:4" s="1" customFormat="1" ht="12.75">
      <c r="A215" s="171"/>
      <c r="B215" s="66"/>
      <c r="D215" s="69"/>
    </row>
    <row r="216" spans="1:4" s="1" customFormat="1" ht="12.75">
      <c r="A216" s="171"/>
      <c r="B216" s="66"/>
      <c r="D216" s="69"/>
    </row>
    <row r="217" spans="1:4" s="1" customFormat="1" ht="12.75">
      <c r="A217" s="171"/>
      <c r="B217" s="66"/>
      <c r="D217" s="69"/>
    </row>
    <row r="218" spans="1:4" s="1" customFormat="1" ht="12.75">
      <c r="A218" s="171"/>
      <c r="B218" s="66"/>
      <c r="D218" s="69"/>
    </row>
    <row r="219" spans="1:4" s="1" customFormat="1" ht="12.75">
      <c r="A219" s="171"/>
      <c r="B219" s="66"/>
      <c r="D219" s="69"/>
    </row>
    <row r="220" spans="1:4" s="1" customFormat="1" ht="12.75">
      <c r="A220" s="171"/>
      <c r="B220" s="66"/>
      <c r="D220" s="69"/>
    </row>
    <row r="221" spans="1:4" s="1" customFormat="1" ht="12.75">
      <c r="A221" s="171"/>
      <c r="B221" s="66"/>
      <c r="D221" s="69"/>
    </row>
    <row r="222" spans="1:4" s="1" customFormat="1" ht="12.75">
      <c r="A222" s="171"/>
      <c r="B222" s="66"/>
      <c r="D222" s="69"/>
    </row>
    <row r="223" spans="1:4" s="1" customFormat="1" ht="12.75">
      <c r="A223" s="171"/>
      <c r="B223" s="66"/>
      <c r="D223" s="69"/>
    </row>
    <row r="224" spans="1:4" s="1" customFormat="1" ht="12.75">
      <c r="A224" s="171"/>
      <c r="B224" s="66"/>
      <c r="D224" s="69"/>
    </row>
    <row r="225" spans="1:4" s="1" customFormat="1" ht="12.75">
      <c r="A225" s="171"/>
      <c r="B225" s="66"/>
      <c r="D225" s="69"/>
    </row>
    <row r="226" spans="1:4" s="1" customFormat="1" ht="12.75">
      <c r="A226" s="171"/>
      <c r="B226" s="66"/>
      <c r="D226" s="69"/>
    </row>
    <row r="227" spans="1:4" s="1" customFormat="1" ht="12.75">
      <c r="A227" s="171"/>
      <c r="B227" s="66"/>
      <c r="D227" s="69"/>
    </row>
    <row r="228" spans="1:4" s="1" customFormat="1" ht="12.75">
      <c r="A228" s="171"/>
      <c r="B228" s="66"/>
      <c r="D228" s="69"/>
    </row>
    <row r="229" spans="1:4" s="1" customFormat="1" ht="12.75">
      <c r="A229" s="171"/>
      <c r="B229" s="66"/>
      <c r="D229" s="69"/>
    </row>
    <row r="230" spans="1:4" s="1" customFormat="1" ht="12.75">
      <c r="A230" s="171"/>
      <c r="B230" s="66"/>
      <c r="D230" s="69"/>
    </row>
    <row r="231" spans="1:4" s="1" customFormat="1" ht="12.75">
      <c r="A231" s="171"/>
      <c r="B231" s="66"/>
      <c r="D231" s="69"/>
    </row>
    <row r="232" spans="1:4" s="1" customFormat="1" ht="12.75">
      <c r="A232" s="171"/>
      <c r="B232" s="66"/>
      <c r="D232" s="69"/>
    </row>
    <row r="233" spans="1:4" s="1" customFormat="1" ht="12.75">
      <c r="A233" s="171"/>
      <c r="B233" s="66"/>
      <c r="D233" s="69"/>
    </row>
    <row r="234" spans="1:4" s="1" customFormat="1" ht="12.75">
      <c r="A234" s="171"/>
      <c r="B234" s="66"/>
      <c r="D234" s="69"/>
    </row>
    <row r="235" spans="1:4" s="1" customFormat="1" ht="12.75">
      <c r="A235" s="171"/>
      <c r="B235" s="66"/>
      <c r="D235" s="69"/>
    </row>
    <row r="236" spans="1:4" s="1" customFormat="1" ht="12.75">
      <c r="A236" s="171"/>
      <c r="B236" s="66"/>
      <c r="D236" s="69"/>
    </row>
    <row r="237" spans="1:4" s="1" customFormat="1" ht="12.75">
      <c r="A237" s="171"/>
      <c r="B237" s="66"/>
      <c r="D237" s="69"/>
    </row>
    <row r="238" spans="1:4" s="1" customFormat="1" ht="12.75">
      <c r="A238" s="171"/>
      <c r="B238" s="66"/>
      <c r="D238" s="69"/>
    </row>
    <row r="239" spans="1:4" s="1" customFormat="1" ht="12.75">
      <c r="A239" s="171"/>
      <c r="B239" s="66"/>
      <c r="D239" s="69"/>
    </row>
    <row r="240" spans="1:4" s="1" customFormat="1" ht="12.75">
      <c r="A240" s="171"/>
      <c r="B240" s="66"/>
      <c r="D240" s="69"/>
    </row>
    <row r="241" spans="1:4" s="1" customFormat="1" ht="12.75">
      <c r="A241" s="171"/>
      <c r="B241" s="66"/>
      <c r="D241" s="69"/>
    </row>
    <row r="242" spans="1:4" s="1" customFormat="1" ht="12.75">
      <c r="A242" s="171"/>
      <c r="B242" s="66"/>
      <c r="D242" s="69"/>
    </row>
    <row r="243" spans="1:4" s="1" customFormat="1" ht="12.75">
      <c r="A243" s="171"/>
      <c r="B243" s="66"/>
      <c r="D243" s="69"/>
    </row>
    <row r="244" spans="1:4" s="1" customFormat="1" ht="12.75">
      <c r="A244" s="171"/>
      <c r="B244" s="66"/>
      <c r="D244" s="69"/>
    </row>
    <row r="245" spans="1:4" s="1" customFormat="1" ht="12.75">
      <c r="A245" s="171"/>
      <c r="B245" s="66"/>
      <c r="D245" s="69"/>
    </row>
    <row r="246" spans="1:4" s="1" customFormat="1" ht="12.75">
      <c r="A246" s="171"/>
      <c r="B246" s="66"/>
      <c r="D246" s="69"/>
    </row>
    <row r="247" spans="1:4" s="1" customFormat="1" ht="12.75">
      <c r="A247" s="171"/>
      <c r="B247" s="66"/>
      <c r="D247" s="69"/>
    </row>
    <row r="248" spans="1:4" s="1" customFormat="1" ht="12.75">
      <c r="A248" s="171"/>
      <c r="B248" s="66"/>
      <c r="D248" s="69"/>
    </row>
    <row r="249" spans="1:4" s="1" customFormat="1" ht="12.75">
      <c r="A249" s="171"/>
      <c r="B249" s="66"/>
      <c r="D249" s="69"/>
    </row>
    <row r="250" spans="1:4" s="1" customFormat="1" ht="12.75">
      <c r="A250" s="171"/>
      <c r="B250" s="66"/>
      <c r="D250" s="69"/>
    </row>
    <row r="251" spans="1:4" s="1" customFormat="1" ht="12.75">
      <c r="A251" s="171"/>
      <c r="B251" s="66"/>
      <c r="D251" s="69"/>
    </row>
    <row r="252" spans="1:4" s="1" customFormat="1" ht="12.75">
      <c r="A252" s="171"/>
      <c r="B252" s="66"/>
      <c r="D252" s="69"/>
    </row>
    <row r="253" spans="1:4" s="1" customFormat="1" ht="12.75">
      <c r="A253" s="171"/>
      <c r="B253" s="66"/>
      <c r="D253" s="69"/>
    </row>
    <row r="254" spans="1:4" s="1" customFormat="1" ht="12.75">
      <c r="A254" s="171"/>
      <c r="B254" s="66"/>
      <c r="D254" s="69"/>
    </row>
    <row r="255" spans="1:4" s="1" customFormat="1" ht="12.75">
      <c r="A255" s="171"/>
      <c r="B255" s="66"/>
      <c r="D255" s="69"/>
    </row>
    <row r="256" spans="1:4" s="1" customFormat="1" ht="12.75">
      <c r="A256" s="171"/>
      <c r="B256" s="66"/>
      <c r="D256" s="69"/>
    </row>
    <row r="257" spans="1:4" s="1" customFormat="1" ht="12.75">
      <c r="A257" s="171"/>
      <c r="B257" s="66"/>
      <c r="D257" s="69"/>
    </row>
    <row r="258" spans="1:4" s="1" customFormat="1" ht="12.75">
      <c r="A258" s="171"/>
      <c r="B258" s="66"/>
      <c r="D258" s="69"/>
    </row>
    <row r="259" spans="1:4" s="1" customFormat="1" ht="12.75">
      <c r="A259" s="171"/>
      <c r="B259" s="66"/>
      <c r="D259" s="69"/>
    </row>
    <row r="260" spans="1:4" s="1" customFormat="1" ht="12.75">
      <c r="A260" s="171"/>
      <c r="B260" s="66"/>
      <c r="D260" s="69"/>
    </row>
    <row r="261" spans="1:4" s="1" customFormat="1" ht="12.75">
      <c r="A261" s="171"/>
      <c r="B261" s="66"/>
      <c r="D261" s="69"/>
    </row>
    <row r="262" spans="1:4" s="1" customFormat="1" ht="12.75">
      <c r="A262" s="171"/>
      <c r="B262" s="66"/>
      <c r="D262" s="69"/>
    </row>
    <row r="263" spans="1:4" s="1" customFormat="1" ht="12.75">
      <c r="A263" s="171"/>
      <c r="B263" s="66"/>
      <c r="D263" s="69"/>
    </row>
    <row r="264" spans="1:4" s="1" customFormat="1" ht="12.75">
      <c r="A264" s="171"/>
      <c r="B264" s="66"/>
      <c r="D264" s="69"/>
    </row>
    <row r="265" spans="1:4" s="1" customFormat="1" ht="12.75">
      <c r="A265" s="171"/>
      <c r="B265" s="66"/>
      <c r="D265" s="69"/>
    </row>
    <row r="266" spans="1:4" s="1" customFormat="1" ht="12.75">
      <c r="A266" s="171"/>
      <c r="B266" s="66"/>
      <c r="D266" s="69"/>
    </row>
    <row r="267" spans="1:4" s="1" customFormat="1" ht="12.75">
      <c r="A267" s="171"/>
      <c r="B267" s="66"/>
      <c r="D267" s="69"/>
    </row>
    <row r="268" spans="1:4" s="1" customFormat="1" ht="12.75">
      <c r="A268" s="171"/>
      <c r="B268" s="66"/>
      <c r="D268" s="69"/>
    </row>
    <row r="269" spans="1:4" s="1" customFormat="1" ht="12.75">
      <c r="A269" s="171"/>
      <c r="B269" s="66"/>
      <c r="D269" s="69"/>
    </row>
    <row r="270" spans="1:4" s="1" customFormat="1" ht="12.75">
      <c r="A270" s="171"/>
      <c r="B270" s="66"/>
      <c r="D270" s="69"/>
    </row>
    <row r="271" spans="1:4" s="1" customFormat="1" ht="12.75">
      <c r="A271" s="171"/>
      <c r="B271" s="66"/>
      <c r="D271" s="69"/>
    </row>
    <row r="272" spans="1:4" s="1" customFormat="1" ht="12.75">
      <c r="A272" s="171"/>
      <c r="B272" s="66"/>
      <c r="D272" s="69"/>
    </row>
    <row r="273" spans="1:4" s="1" customFormat="1" ht="12.75">
      <c r="A273" s="171"/>
      <c r="B273" s="66"/>
      <c r="D273" s="69"/>
    </row>
    <row r="274" spans="1:4" s="1" customFormat="1" ht="12.75">
      <c r="A274" s="171"/>
      <c r="B274" s="66"/>
      <c r="D274" s="69"/>
    </row>
    <row r="275" spans="1:4" s="1" customFormat="1" ht="12.75">
      <c r="A275" s="171"/>
      <c r="B275" s="66"/>
      <c r="D275" s="69"/>
    </row>
    <row r="276" spans="1:4" s="1" customFormat="1" ht="12.75">
      <c r="A276" s="171"/>
      <c r="B276" s="66"/>
      <c r="D276" s="69"/>
    </row>
    <row r="277" spans="1:4" s="1" customFormat="1" ht="12.75">
      <c r="A277" s="171"/>
      <c r="B277" s="66"/>
      <c r="D277" s="69"/>
    </row>
    <row r="278" spans="1:4" s="1" customFormat="1" ht="12.75">
      <c r="A278" s="171"/>
      <c r="B278" s="66"/>
      <c r="D278" s="69"/>
    </row>
    <row r="279" spans="1:4" s="1" customFormat="1" ht="12.75">
      <c r="A279" s="171"/>
      <c r="B279" s="66"/>
      <c r="D279" s="69"/>
    </row>
    <row r="280" spans="1:4" s="1" customFormat="1" ht="12.75">
      <c r="A280" s="171"/>
      <c r="B280" s="66"/>
      <c r="D280" s="69"/>
    </row>
    <row r="281" spans="1:4" s="1" customFormat="1" ht="12.75">
      <c r="A281" s="171"/>
      <c r="B281" s="66"/>
      <c r="D281" s="69"/>
    </row>
    <row r="282" spans="1:4" s="1" customFormat="1" ht="12.75">
      <c r="A282" s="171"/>
      <c r="B282" s="66"/>
      <c r="D282" s="69"/>
    </row>
    <row r="283" spans="1:4" s="1" customFormat="1" ht="12.75">
      <c r="A283" s="171"/>
      <c r="B283" s="66"/>
      <c r="D283" s="69"/>
    </row>
    <row r="284" spans="1:4" s="1" customFormat="1" ht="12.75">
      <c r="A284" s="171"/>
      <c r="B284" s="66"/>
      <c r="D284" s="69"/>
    </row>
    <row r="285" spans="1:4" s="1" customFormat="1" ht="12.75">
      <c r="A285" s="171"/>
      <c r="B285" s="66"/>
      <c r="D285" s="69"/>
    </row>
  </sheetData>
  <sheetProtection/>
  <mergeCells count="13">
    <mergeCell ref="AV4:AV7"/>
    <mergeCell ref="D5:D7"/>
    <mergeCell ref="E5:J5"/>
    <mergeCell ref="K5:P5"/>
    <mergeCell ref="Q5:V5"/>
    <mergeCell ref="E4:AN4"/>
    <mergeCell ref="AO4:AU4"/>
    <mergeCell ref="E6:I6"/>
    <mergeCell ref="K6:N6"/>
    <mergeCell ref="Q6:T6"/>
    <mergeCell ref="AQ5:AU5"/>
    <mergeCell ref="AQ6:AU6"/>
    <mergeCell ref="B1:AO2"/>
  </mergeCells>
  <printOptions horizontalCentered="1" verticalCentered="1"/>
  <pageMargins left="0.1968503937007874" right="0.1968503937007874" top="0.1968503937007874" bottom="0.1968503937007874" header="0" footer="0"/>
  <pageSetup fitToHeight="5" fitToWidth="1" horizontalDpi="360" verticalDpi="36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Martine</cp:lastModifiedBy>
  <cp:lastPrinted>2012-09-30T11:33:48Z</cp:lastPrinted>
  <dcterms:created xsi:type="dcterms:W3CDTF">2000-03-26T02:40:06Z</dcterms:created>
  <dcterms:modified xsi:type="dcterms:W3CDTF">2012-10-03T07:08:16Z</dcterms:modified>
  <cp:category/>
  <cp:version/>
  <cp:contentType/>
  <cp:contentStatus/>
</cp:coreProperties>
</file>